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cook\Desktop\"/>
    </mc:Choice>
  </mc:AlternateContent>
  <xr:revisionPtr revIDLastSave="0" documentId="8_{1878DC37-D203-4135-A8BD-5D58886CAB8F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Summary" sheetId="4" r:id="rId1"/>
    <sheet name="Demand Input" sheetId="3" r:id="rId2"/>
    <sheet name="Financial Input" sheetId="5" r:id="rId3"/>
  </sheets>
  <externalReferences>
    <externalReference r:id="rId4"/>
  </externalReferences>
  <definedNames>
    <definedName name="_xlnm.Print_Area" localSheetId="1">'Demand Input'!$A$1:$H$50</definedName>
    <definedName name="_xlnm.Print_Area" localSheetId="2">'Financial Input'!$A$1:$P$129</definedName>
    <definedName name="_xlnm.Print_Area" localSheetId="0">Summary!$A$1:$AQ$37</definedName>
    <definedName name="Units" localSheetId="2">[1]Inputs!#REF!</definedName>
    <definedName name="Units">'Demand Input'!#REF!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S33" i="4" l="1"/>
  <c r="AR33" i="4"/>
  <c r="AS32" i="4"/>
  <c r="AR32" i="4"/>
  <c r="C102" i="4"/>
  <c r="B102" i="4"/>
  <c r="C81" i="4"/>
  <c r="B81" i="4"/>
  <c r="AS34" i="4"/>
  <c r="AR34" i="4"/>
  <c r="AS35" i="4" l="1"/>
  <c r="AR35" i="4"/>
  <c r="AR36" i="4" l="1"/>
  <c r="O7" i="5" l="1"/>
  <c r="AQ34" i="4"/>
  <c r="AP34" i="4"/>
  <c r="C101" i="4"/>
  <c r="AP33" i="4" s="1"/>
  <c r="B101" i="4"/>
  <c r="AQ33" i="4" s="1"/>
  <c r="C80" i="4"/>
  <c r="AP32" i="4" s="1"/>
  <c r="AP35" i="4" s="1"/>
  <c r="B80" i="4"/>
  <c r="AQ32" i="4" s="1"/>
  <c r="AQ35" i="4" l="1"/>
  <c r="AP36" i="4" s="1"/>
  <c r="O10" i="5" l="1"/>
  <c r="AO34" i="4"/>
  <c r="AN34" i="4"/>
  <c r="C100" i="4"/>
  <c r="AN33" i="4" s="1"/>
  <c r="B100" i="4"/>
  <c r="AO33" i="4" s="1"/>
  <c r="C79" i="4"/>
  <c r="AN32" i="4" s="1"/>
  <c r="B79" i="4"/>
  <c r="AO32" i="4" s="1"/>
  <c r="AN35" i="4" l="1"/>
  <c r="AO35" i="4"/>
  <c r="AN36" i="4" l="1"/>
  <c r="O13" i="5"/>
  <c r="C2" i="4"/>
  <c r="C99" i="4"/>
  <c r="AL33" i="4" s="1"/>
  <c r="B99" i="4"/>
  <c r="AM33" i="4" s="1"/>
  <c r="C78" i="4"/>
  <c r="AL32" i="4" s="1"/>
  <c r="B78" i="4"/>
  <c r="AM32" i="4" s="1"/>
  <c r="AM34" i="4"/>
  <c r="AL34" i="4"/>
  <c r="AL35" i="4" l="1"/>
  <c r="O16" i="5"/>
  <c r="B98" i="4"/>
  <c r="AK33" i="4" s="1"/>
  <c r="C98" i="4"/>
  <c r="AJ33" i="4" s="1"/>
  <c r="B77" i="4"/>
  <c r="AK32" i="4" s="1"/>
  <c r="C77" i="4"/>
  <c r="AJ32" i="4" s="1"/>
  <c r="AK34" i="4"/>
  <c r="AJ34" i="4"/>
  <c r="AJ35" i="4" l="1"/>
  <c r="D77" i="4"/>
  <c r="D98" i="4"/>
  <c r="O19" i="5"/>
  <c r="O22" i="5"/>
  <c r="AM35" i="4" l="1"/>
  <c r="AL36" i="4" s="1"/>
  <c r="B97" i="4"/>
  <c r="B76" i="4"/>
  <c r="AI32" i="4" s="1"/>
  <c r="AI34" i="4"/>
  <c r="AH34" i="4"/>
  <c r="C30" i="3"/>
  <c r="C97" i="4" s="1"/>
  <c r="AH33" i="4" s="1"/>
  <c r="B30" i="3"/>
  <c r="C76" i="4" s="1"/>
  <c r="AH32" i="4" s="1"/>
  <c r="D97" i="4" l="1"/>
  <c r="D76" i="4"/>
  <c r="AK35" i="4" s="1"/>
  <c r="AJ36" i="4" s="1"/>
  <c r="AI33" i="4"/>
  <c r="AH35" i="4"/>
  <c r="O58" i="5" l="1"/>
  <c r="C96" i="4" l="1"/>
  <c r="AF33" i="4" s="1"/>
  <c r="B96" i="4"/>
  <c r="AG33" i="4" s="1"/>
  <c r="C75" i="4"/>
  <c r="AF32" i="4" s="1"/>
  <c r="B75" i="4"/>
  <c r="AG32" i="4" s="1"/>
  <c r="AG34" i="4"/>
  <c r="AF34" i="4"/>
  <c r="D75" i="4" l="1"/>
  <c r="D96" i="4"/>
  <c r="AF35" i="4"/>
  <c r="AI35" i="4" l="1"/>
  <c r="AH36" i="4" s="1"/>
  <c r="O61" i="5"/>
  <c r="O25" i="5"/>
  <c r="C95" i="4" l="1"/>
  <c r="AD33" i="4" s="1"/>
  <c r="B95" i="4"/>
  <c r="AE33" i="4" s="1"/>
  <c r="C74" i="4"/>
  <c r="AD32" i="4" s="1"/>
  <c r="B74" i="4"/>
  <c r="AE32" i="4" s="1"/>
  <c r="AE34" i="4"/>
  <c r="AD34" i="4"/>
  <c r="D95" i="4" l="1"/>
  <c r="D74" i="4"/>
  <c r="AG35" i="4" s="1"/>
  <c r="AF36" i="4" s="1"/>
  <c r="AD35" i="4"/>
  <c r="O64" i="5" l="1"/>
  <c r="O28" i="5"/>
  <c r="C94" i="4" l="1"/>
  <c r="AB33" i="4" s="1"/>
  <c r="B94" i="4"/>
  <c r="AC33" i="4" s="1"/>
  <c r="C73" i="4"/>
  <c r="AB32" i="4" s="1"/>
  <c r="B73" i="4"/>
  <c r="AC32" i="4" s="1"/>
  <c r="AC34" i="4"/>
  <c r="AB34" i="4"/>
  <c r="D73" i="4" l="1"/>
  <c r="D94" i="4"/>
  <c r="AB35" i="4"/>
  <c r="AE35" i="4" l="1"/>
  <c r="AD36" i="4" s="1"/>
  <c r="O67" i="5"/>
  <c r="O31" i="5"/>
  <c r="AA34" i="4" l="1"/>
  <c r="Z34" i="4"/>
  <c r="Y34" i="4"/>
  <c r="X34" i="4"/>
  <c r="C93" i="4" l="1"/>
  <c r="Z33" i="4" s="1"/>
  <c r="B93" i="4"/>
  <c r="AA33" i="4" s="1"/>
  <c r="C72" i="4"/>
  <c r="Z32" i="4" s="1"/>
  <c r="B72" i="4"/>
  <c r="AA32" i="4" s="1"/>
  <c r="AA35" i="4" l="1"/>
  <c r="Z35" i="4"/>
  <c r="D72" i="4"/>
  <c r="D93" i="4"/>
  <c r="O70" i="5"/>
  <c r="Z36" i="4" l="1"/>
  <c r="AC35" i="4"/>
  <c r="AB36" i="4" s="1"/>
  <c r="O34" i="5"/>
  <c r="C92" i="4" l="1"/>
  <c r="X33" i="4" s="1"/>
  <c r="B92" i="4"/>
  <c r="C71" i="4"/>
  <c r="X32" i="4" s="1"/>
  <c r="B71" i="4"/>
  <c r="X35" i="4" l="1"/>
  <c r="D92" i="4"/>
  <c r="Y33" i="4"/>
  <c r="D71" i="4"/>
  <c r="Y32" i="4"/>
  <c r="O73" i="5"/>
  <c r="O37" i="5"/>
  <c r="Y35" i="4" l="1"/>
  <c r="X36" i="4"/>
  <c r="O76" i="5"/>
  <c r="O40" i="5"/>
  <c r="O79" i="5" l="1"/>
  <c r="O43" i="5"/>
  <c r="I82" i="5" l="1"/>
  <c r="O82" i="5" l="1"/>
  <c r="O46" i="5"/>
  <c r="M88" i="5" l="1"/>
  <c r="O88" i="5" s="1"/>
  <c r="O52" i="5"/>
  <c r="M91" i="5" l="1"/>
  <c r="O91" i="5" l="1"/>
  <c r="O85" i="5"/>
  <c r="O55" i="5"/>
  <c r="O49" i="5"/>
  <c r="B39" i="3" l="1"/>
  <c r="A52" i="4"/>
  <c r="B107" i="4"/>
  <c r="C107" i="4"/>
  <c r="B108" i="4"/>
  <c r="C108" i="4"/>
  <c r="B109" i="4"/>
  <c r="C109" i="4"/>
  <c r="B110" i="4"/>
  <c r="C110" i="4"/>
  <c r="B111" i="4"/>
  <c r="C111" i="4"/>
  <c r="B112" i="4"/>
  <c r="C112" i="4"/>
  <c r="C106" i="4"/>
  <c r="B106" i="4"/>
  <c r="B55" i="4"/>
  <c r="C55" i="4"/>
  <c r="B56" i="4"/>
  <c r="C56" i="4"/>
  <c r="B57" i="4"/>
  <c r="C57" i="4"/>
  <c r="B58" i="4"/>
  <c r="C58" i="4"/>
  <c r="B59" i="4"/>
  <c r="C59" i="4"/>
  <c r="B60" i="4"/>
  <c r="C60" i="4"/>
  <c r="C54" i="4"/>
  <c r="B54" i="4"/>
  <c r="B65" i="4"/>
  <c r="C65" i="4"/>
  <c r="B66" i="4"/>
  <c r="C66" i="4"/>
  <c r="B67" i="4"/>
  <c r="C67" i="4"/>
  <c r="B68" i="4"/>
  <c r="C68" i="4"/>
  <c r="B69" i="4"/>
  <c r="C69" i="4"/>
  <c r="B70" i="4"/>
  <c r="C70" i="4"/>
  <c r="C64" i="4"/>
  <c r="B64" i="4"/>
  <c r="C86" i="4"/>
  <c r="C87" i="4"/>
  <c r="C88" i="4"/>
  <c r="C89" i="4"/>
  <c r="C90" i="4"/>
  <c r="C91" i="4"/>
  <c r="C85" i="4"/>
  <c r="B86" i="4"/>
  <c r="B87" i="4"/>
  <c r="B88" i="4"/>
  <c r="B89" i="4"/>
  <c r="B90" i="4"/>
  <c r="B91" i="4"/>
  <c r="B85" i="4"/>
  <c r="C5" i="3"/>
  <c r="B35" i="4" l="1"/>
  <c r="A104" i="4" l="1"/>
  <c r="B34" i="4" s="1"/>
  <c r="A83" i="4"/>
  <c r="B33" i="4" s="1"/>
  <c r="A62" i="4"/>
  <c r="B32" i="4" s="1"/>
  <c r="G34" i="4" l="1"/>
  <c r="J34" i="4"/>
  <c r="M34" i="4"/>
  <c r="P34" i="4"/>
  <c r="S34" i="4"/>
  <c r="V34" i="4"/>
  <c r="D34" i="4"/>
  <c r="G33" i="4"/>
  <c r="J33" i="4"/>
  <c r="M33" i="4"/>
  <c r="P33" i="4"/>
  <c r="S33" i="4"/>
  <c r="V33" i="4"/>
  <c r="D33" i="4"/>
  <c r="P32" i="4"/>
  <c r="S32" i="4"/>
  <c r="V32" i="4"/>
  <c r="D32" i="4"/>
  <c r="H34" i="4"/>
  <c r="K34" i="4"/>
  <c r="N34" i="4"/>
  <c r="Q34" i="4"/>
  <c r="T34" i="4"/>
  <c r="W34" i="4"/>
  <c r="E34" i="4"/>
  <c r="H33" i="4"/>
  <c r="K33" i="4"/>
  <c r="N33" i="4"/>
  <c r="Q33" i="4"/>
  <c r="T33" i="4"/>
  <c r="W33" i="4"/>
  <c r="E33" i="4"/>
  <c r="Q32" i="4"/>
  <c r="T32" i="4"/>
  <c r="W32" i="4"/>
  <c r="E32" i="4"/>
  <c r="P35" i="4" l="1"/>
  <c r="Q35" i="4"/>
  <c r="W35" i="4"/>
  <c r="T35" i="4"/>
  <c r="E35" i="4"/>
  <c r="V35" i="4"/>
  <c r="S35" i="4"/>
  <c r="D35" i="4"/>
  <c r="K32" i="4"/>
  <c r="K35" i="4" s="1"/>
  <c r="H32" i="4"/>
  <c r="H35" i="4" s="1"/>
  <c r="N32" i="4"/>
  <c r="N35" i="4" s="1"/>
  <c r="M32" i="4"/>
  <c r="M35" i="4" s="1"/>
  <c r="J32" i="4"/>
  <c r="J35" i="4" s="1"/>
  <c r="G32" i="4"/>
  <c r="G35" i="4" s="1"/>
  <c r="D68" i="4"/>
  <c r="D85" i="4"/>
  <c r="D112" i="4"/>
  <c r="D111" i="4"/>
  <c r="D108" i="4"/>
  <c r="D107" i="4"/>
  <c r="D110" i="4"/>
  <c r="D106" i="4"/>
  <c r="D109" i="4"/>
  <c r="D88" i="4"/>
  <c r="D64" i="4"/>
  <c r="D91" i="4"/>
  <c r="D87" i="4"/>
  <c r="D90" i="4"/>
  <c r="D86" i="4"/>
  <c r="D89" i="4"/>
  <c r="D67" i="4"/>
  <c r="D70" i="4"/>
  <c r="D66" i="4"/>
  <c r="D69" i="4"/>
  <c r="D65" i="4"/>
  <c r="D58" i="4"/>
  <c r="D54" i="4"/>
  <c r="D59" i="4"/>
  <c r="D60" i="4"/>
  <c r="D57" i="4"/>
  <c r="D55" i="4"/>
  <c r="D56" i="4"/>
  <c r="G36" i="4" l="1"/>
  <c r="P36" i="4"/>
  <c r="J36" i="4"/>
  <c r="D36" i="4"/>
  <c r="M36" i="4"/>
  <c r="V36" i="4"/>
  <c r="S36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Cook, Michael</author>
  </authors>
  <commentList>
    <comment ref="B34" authorId="0" shapeId="0" xr:uid="{F6D2F75F-B1CB-418B-AE03-E19D4B927DB5}">
      <text>
        <r>
          <rPr>
            <b/>
            <sz val="9"/>
            <color indexed="81"/>
            <rFont val="Tahoma"/>
            <family val="2"/>
          </rPr>
          <t>Cook, Michael:</t>
        </r>
        <r>
          <rPr>
            <sz val="9"/>
            <color indexed="81"/>
            <rFont val="Tahoma"/>
            <family val="2"/>
          </rPr>
          <t xml:space="preserve">
Doesn't include year end unbilled accruals</t>
        </r>
      </text>
    </comment>
    <comment ref="C34" authorId="0" shapeId="0" xr:uid="{EA4235CF-98DB-4C5E-826C-A554E5E9E85F}">
      <text>
        <r>
          <rPr>
            <b/>
            <sz val="9"/>
            <color indexed="81"/>
            <rFont val="Tahoma"/>
            <family val="2"/>
          </rPr>
          <t>Cook, Michael:</t>
        </r>
        <r>
          <rPr>
            <sz val="9"/>
            <color indexed="81"/>
            <rFont val="Tahoma"/>
            <family val="2"/>
          </rPr>
          <t xml:space="preserve">
Doesn't include year end unbilled accruals</t>
        </r>
      </text>
    </comment>
    <comment ref="F34" authorId="0" shapeId="0" xr:uid="{B2A21F1C-3D39-4ABE-B961-FC6FBA1200FD}">
      <text>
        <r>
          <rPr>
            <b/>
            <sz val="9"/>
            <color indexed="81"/>
            <rFont val="Tahoma"/>
            <family val="2"/>
          </rPr>
          <t>Cook, Michael:</t>
        </r>
        <r>
          <rPr>
            <sz val="9"/>
            <color indexed="81"/>
            <rFont val="Tahoma"/>
            <family val="2"/>
          </rPr>
          <t xml:space="preserve">
Doesn't include year end unbilled accruals</t>
        </r>
      </text>
    </comment>
    <comment ref="G34" authorId="0" shapeId="0" xr:uid="{91EFD7D7-19E2-4637-96C2-199F61A0F8A6}">
      <text>
        <r>
          <rPr>
            <b/>
            <sz val="9"/>
            <color indexed="81"/>
            <rFont val="Tahoma"/>
            <family val="2"/>
          </rPr>
          <t>Cook, Michael:</t>
        </r>
        <r>
          <rPr>
            <sz val="9"/>
            <color indexed="81"/>
            <rFont val="Tahoma"/>
            <family val="2"/>
          </rPr>
          <t xml:space="preserve">
Doesn't include year end unbilled accruals</t>
        </r>
      </text>
    </comment>
  </commentList>
</comments>
</file>

<file path=xl/sharedStrings.xml><?xml version="1.0" encoding="utf-8"?>
<sst xmlns="http://schemas.openxmlformats.org/spreadsheetml/2006/main" count="429" uniqueCount="63">
  <si>
    <t>Current Year</t>
  </si>
  <si>
    <t>Prior Year</t>
  </si>
  <si>
    <t>May</t>
  </si>
  <si>
    <t>Month</t>
  </si>
  <si>
    <t>Residential</t>
  </si>
  <si>
    <t>Non-Residential</t>
  </si>
  <si>
    <t>Wholesale</t>
  </si>
  <si>
    <t>Percent Difference</t>
  </si>
  <si>
    <t>February</t>
  </si>
  <si>
    <t>March</t>
  </si>
  <si>
    <t>April</t>
  </si>
  <si>
    <t>June</t>
  </si>
  <si>
    <t>July</t>
  </si>
  <si>
    <t>August</t>
  </si>
  <si>
    <t>Total Demand % Change</t>
  </si>
  <si>
    <t>Select Consumption Units:</t>
  </si>
  <si>
    <t>Please enter data into grey cells below. If no wholesale demand, please leave blank.</t>
  </si>
  <si>
    <t>Current Year (2020)</t>
  </si>
  <si>
    <t>Prior Year (2019)</t>
  </si>
  <si>
    <t>Select Producted Water Units:</t>
  </si>
  <si>
    <t>Enter Utility Name:</t>
  </si>
  <si>
    <t xml:space="preserve">Please enter data into grey cells below. </t>
  </si>
  <si>
    <t>COVID-19 Impact Model</t>
  </si>
  <si>
    <r>
      <t>Demand (Prior</t>
    </r>
    <r>
      <rPr>
        <b/>
        <sz val="11"/>
        <color rgb="FF3DCCD5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/</t>
    </r>
    <r>
      <rPr>
        <b/>
        <sz val="11"/>
        <color rgb="FF3DCCD5"/>
        <rFont val="Calibri"/>
        <family val="2"/>
        <scheme val="minor"/>
      </rPr>
      <t xml:space="preserve"> Current</t>
    </r>
    <r>
      <rPr>
        <b/>
        <sz val="11"/>
        <rFont val="Calibri"/>
        <family val="2"/>
        <scheme val="minor"/>
      </rPr>
      <t>)</t>
    </r>
  </si>
  <si>
    <t>DO NOT DELETE ROWS BELOW HERE</t>
  </si>
  <si>
    <t>Financial Data Request</t>
  </si>
  <si>
    <t>Accounts Receivables - Balances</t>
  </si>
  <si>
    <t>Please provide an aged accounts receivable totals from your billing system</t>
  </si>
  <si>
    <t>Current Month</t>
  </si>
  <si>
    <t>0-30 days</t>
  </si>
  <si>
    <t>30-60 days</t>
  </si>
  <si>
    <t>90-120 days</t>
  </si>
  <si>
    <t>120+ days</t>
  </si>
  <si>
    <t>Total</t>
  </si>
  <si>
    <t>Prior Month</t>
  </si>
  <si>
    <t>Current Month (Last Year)</t>
  </si>
  <si>
    <t>Prior Month (Last Year)</t>
  </si>
  <si>
    <t>Accounts Receivables - Delinquent Account</t>
  </si>
  <si>
    <t>If your billing system can provide a delinquent accounts report, please provide:</t>
  </si>
  <si>
    <t># of accounts delinquent</t>
  </si>
  <si>
    <t>Total Dollars delinquent</t>
  </si>
  <si>
    <t>Accounts Receivables - Collections</t>
  </si>
  <si>
    <t>Please provide collection from either billing system or bank statements:</t>
  </si>
  <si>
    <t>Total Collection</t>
  </si>
  <si>
    <t>Current Month                (Last Year)</t>
  </si>
  <si>
    <t>Prior Month             (Last Year)</t>
  </si>
  <si>
    <t>MG</t>
  </si>
  <si>
    <t>60-90 days</t>
  </si>
  <si>
    <t>.</t>
  </si>
  <si>
    <t>Narragansett Bay Commission</t>
  </si>
  <si>
    <t>HCF</t>
  </si>
  <si>
    <t>Ccf</t>
  </si>
  <si>
    <t>"Input Customer Demand HCF"</t>
  </si>
  <si>
    <t>NOT AVAILABLE</t>
  </si>
  <si>
    <t>This Year</t>
  </si>
  <si>
    <t>September</t>
  </si>
  <si>
    <t>Source: CIS Billing System</t>
  </si>
  <si>
    <t>October</t>
  </si>
  <si>
    <t>November</t>
  </si>
  <si>
    <t>December</t>
  </si>
  <si>
    <t>January</t>
  </si>
  <si>
    <t>Current Year (2021)</t>
  </si>
  <si>
    <t>Prior Year (2020)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</si>
</sst>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&quot;$&quot;* #,##0_);_(&quot;$&quot;* \(#,##0\);_(&quot;$&quot;* &quot;-&quot;??_);_(@_)"/>
    <numFmt numFmtId="167" formatCode="[$-409]mmmm\-yy;@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23B40"/>
      <name val="Calibri"/>
      <family val="2"/>
      <scheme val="minor"/>
    </font>
    <font>
      <sz val="14"/>
      <color theme="0"/>
      <name val="Calibri"/>
      <family val="2"/>
      <scheme val="minor"/>
    </font>
    <font>
      <sz val="60"/>
      <color theme="0"/>
      <name val="Calibri"/>
      <family val="2"/>
      <scheme val="minor"/>
    </font>
    <font>
      <b/>
      <sz val="11"/>
      <color rgb="FF3DCCD5"/>
      <name val="Calibri"/>
      <family val="2"/>
      <scheme val="minor"/>
    </font>
    <font>
      <b/>
      <sz val="11"/>
      <name val="Calibri"/>
      <family val="2"/>
      <scheme val="minor"/>
    </font>
    <font>
      <i/>
      <sz val="18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23B40"/>
      <name val="Calibri"/>
      <family val="2"/>
      <scheme val="minor"/>
    </font>
    <font>
      <i/>
      <sz val="11"/>
      <color theme="0"/>
      <name val="Calibri"/>
      <family val="2"/>
      <scheme val="minor"/>
    </font>
    <font>
      <b/>
      <sz val="48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60"/>
      <color rgb="FF023B40"/>
      <name val="Calibri"/>
      <family val="2"/>
      <scheme val="minor"/>
    </font>
    <font>
      <b/>
      <sz val="48"/>
      <color rgb="FF023B40"/>
      <name val="Calibri"/>
      <family val="2"/>
      <scheme val="minor"/>
    </font>
    <font>
      <b/>
      <sz val="22"/>
      <color rgb="FF023B40"/>
      <name val="Calibri"/>
      <family val="2"/>
      <scheme val="minor"/>
    </font>
    <font>
      <b/>
      <sz val="18"/>
      <color rgb="FF023B40"/>
      <name val="Calibri"/>
      <family val="2"/>
      <scheme val="minor"/>
    </font>
    <font>
      <b/>
      <i/>
      <sz val="10"/>
      <color rgb="FF023B40"/>
      <name val="Calibri"/>
      <family val="2"/>
      <scheme val="minor"/>
    </font>
    <font>
      <b/>
      <u/>
      <sz val="11"/>
      <color rgb="FF023B40"/>
      <name val="Calibri"/>
      <family val="2"/>
      <scheme val="minor"/>
    </font>
    <font>
      <b/>
      <u/>
      <sz val="18"/>
      <color rgb="FF023B40"/>
      <name val="Calibri"/>
      <family val="2"/>
      <scheme val="minor"/>
    </font>
    <font>
      <u/>
      <sz val="18"/>
      <color rgb="FF023B40"/>
      <name val="Calibri"/>
      <family val="2"/>
      <scheme val="minor"/>
    </font>
    <font>
      <u/>
      <sz val="14"/>
      <color rgb="FF023B40"/>
      <name val="Calibri"/>
      <family val="2"/>
      <scheme val="minor"/>
    </font>
    <font>
      <sz val="8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023B4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23B40"/>
        <bgColor theme="4" tint="0.79998168889431442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/>
      <bottom style="thin">
        <color theme="0"/>
      </bottom>
      <diagonal/>
    </border>
    <border>
      <left style="thin">
        <color rgb="FF023B40"/>
      </left>
      <right style="thin">
        <color rgb="FF023B40"/>
      </right>
      <top style="thin">
        <color rgb="FF023B40"/>
      </top>
      <bottom style="thin">
        <color rgb="FF023B4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3">
    <xf numFmtId="0" fontId="0" fillId="0" borderId="0" xfId="0"/>
    <xf numFmtId="0" fontId="0" fillId="0" borderId="0" xfId="0" applyAlignment="1">
      <alignment horizontal="left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 wrapText="1"/>
    </xf>
    <xf numFmtId="2" fontId="0" fillId="0" borderId="0" xfId="0" applyNumberFormat="1"/>
    <xf numFmtId="9" fontId="0" fillId="0" borderId="0" xfId="2" applyFont="1"/>
    <xf numFmtId="164" fontId="0" fillId="0" borderId="0" xfId="1" applyNumberFormat="1" applyFont="1"/>
    <xf numFmtId="0" fontId="2" fillId="0" borderId="0" xfId="0" applyFont="1" applyAlignment="1">
      <alignment horizontal="left"/>
    </xf>
    <xf numFmtId="0" fontId="0" fillId="3" borderId="0" xfId="0" applyFill="1"/>
    <xf numFmtId="0" fontId="0" fillId="0" borderId="0" xfId="0"/>
    <xf numFmtId="0" fontId="0" fillId="4" borderId="0" xfId="0" applyFill="1" applyBorder="1"/>
    <xf numFmtId="0" fontId="0" fillId="4" borderId="0" xfId="0" applyFill="1" applyBorder="1" applyAlignment="1">
      <alignment horizontal="left" indent="1"/>
    </xf>
    <xf numFmtId="0" fontId="2" fillId="4" borderId="0" xfId="0" applyFont="1" applyFill="1" applyBorder="1"/>
    <xf numFmtId="164" fontId="6" fillId="0" borderId="3" xfId="0" applyNumberFormat="1" applyFont="1" applyFill="1" applyBorder="1"/>
    <xf numFmtId="164" fontId="3" fillId="0" borderId="3" xfId="0" applyNumberFormat="1" applyFont="1" applyFill="1" applyBorder="1"/>
    <xf numFmtId="0" fontId="2" fillId="4" borderId="0" xfId="0" applyFont="1" applyFill="1" applyBorder="1" applyAlignment="1">
      <alignment horizontal="center"/>
    </xf>
    <xf numFmtId="0" fontId="9" fillId="3" borderId="0" xfId="0" applyFont="1" applyFill="1" applyBorder="1"/>
    <xf numFmtId="0" fontId="11" fillId="5" borderId="0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4" fontId="10" fillId="4" borderId="4" xfId="1" applyNumberFormat="1" applyFont="1" applyFill="1" applyBorder="1" applyAlignment="1">
      <alignment horizontal="center"/>
    </xf>
    <xf numFmtId="3" fontId="10" fillId="4" borderId="4" xfId="1" applyNumberFormat="1" applyFont="1" applyFill="1" applyBorder="1" applyAlignment="1">
      <alignment horizontal="center"/>
    </xf>
    <xf numFmtId="3" fontId="10" fillId="3" borderId="0" xfId="0" applyNumberFormat="1" applyFont="1" applyFill="1" applyBorder="1" applyAlignment="1">
      <alignment horizontal="center"/>
    </xf>
    <xf numFmtId="43" fontId="0" fillId="0" borderId="0" xfId="1" applyNumberFormat="1" applyFont="1"/>
    <xf numFmtId="0" fontId="13" fillId="0" borderId="0" xfId="0" applyFont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9" fillId="3" borderId="0" xfId="0" applyFont="1" applyFill="1"/>
    <xf numFmtId="166" fontId="10" fillId="4" borderId="4" xfId="3" applyNumberFormat="1" applyFont="1" applyFill="1" applyBorder="1" applyAlignment="1">
      <alignment horizontal="center"/>
    </xf>
    <xf numFmtId="0" fontId="9" fillId="3" borderId="0" xfId="0" applyFont="1" applyFill="1" applyAlignment="1">
      <alignment wrapText="1"/>
    </xf>
    <xf numFmtId="0" fontId="0" fillId="0" borderId="0" xfId="0" applyFill="1" applyBorder="1"/>
    <xf numFmtId="0" fontId="4" fillId="0" borderId="0" xfId="0" applyFont="1" applyFill="1" applyBorder="1" applyAlignment="1"/>
    <xf numFmtId="0" fontId="0" fillId="0" borderId="0" xfId="0" applyFill="1"/>
    <xf numFmtId="0" fontId="0" fillId="0" borderId="0" xfId="0" applyFill="1" applyAlignment="1">
      <alignment horizontal="left" indent="1"/>
    </xf>
    <xf numFmtId="0" fontId="15" fillId="0" borderId="0" xfId="0" applyFont="1" applyFill="1" applyAlignment="1">
      <alignment vertical="center"/>
    </xf>
    <xf numFmtId="0" fontId="10" fillId="0" borderId="0" xfId="0" applyFont="1" applyFill="1"/>
    <xf numFmtId="0" fontId="3" fillId="0" borderId="0" xfId="0" applyFont="1" applyFill="1" applyAlignment="1">
      <alignment horizontal="right" indent="1"/>
    </xf>
    <xf numFmtId="0" fontId="10" fillId="0" borderId="0" xfId="0" applyFont="1" applyFill="1" applyBorder="1"/>
    <xf numFmtId="0" fontId="3" fillId="0" borderId="0" xfId="0" applyFont="1" applyFill="1"/>
    <xf numFmtId="0" fontId="19" fillId="0" borderId="0" xfId="0" applyFont="1" applyFill="1" applyBorder="1" applyAlignment="1">
      <alignment horizontal="right" indent="1"/>
    </xf>
    <xf numFmtId="0" fontId="19" fillId="0" borderId="2" xfId="0" applyFont="1" applyFill="1" applyBorder="1" applyAlignment="1">
      <alignment horizontal="center"/>
    </xf>
    <xf numFmtId="0" fontId="20" fillId="0" borderId="0" xfId="0" applyFont="1" applyFill="1" applyBorder="1" applyAlignment="1"/>
    <xf numFmtId="0" fontId="17" fillId="0" borderId="0" xfId="0" applyFont="1" applyFill="1" applyBorder="1" applyAlignment="1"/>
    <xf numFmtId="0" fontId="10" fillId="0" borderId="0" xfId="0" applyFont="1" applyFill="1" applyBorder="1" applyAlignment="1">
      <alignment horizontal="right" indent="1"/>
    </xf>
    <xf numFmtId="4" fontId="0" fillId="0" borderId="0" xfId="0" applyNumberFormat="1" applyFill="1" applyAlignment="1">
      <alignment horizontal="center"/>
    </xf>
    <xf numFmtId="164" fontId="10" fillId="0" borderId="0" xfId="1" applyNumberFormat="1" applyFont="1" applyFill="1" applyBorder="1"/>
    <xf numFmtId="0" fontId="9" fillId="0" borderId="0" xfId="0" applyFont="1" applyFill="1"/>
    <xf numFmtId="0" fontId="21" fillId="0" borderId="0" xfId="0" applyFont="1" applyFill="1"/>
    <xf numFmtId="0" fontId="22" fillId="0" borderId="0" xfId="0" applyFont="1" applyFill="1"/>
    <xf numFmtId="0" fontId="10" fillId="3" borderId="0" xfId="0" applyFont="1" applyFill="1"/>
    <xf numFmtId="0" fontId="5" fillId="0" borderId="0" xfId="0" applyFont="1" applyFill="1" applyBorder="1" applyAlignment="1"/>
    <xf numFmtId="166" fontId="10" fillId="4" borderId="0" xfId="3" applyNumberFormat="1" applyFont="1" applyFill="1" applyBorder="1" applyAlignment="1">
      <alignment horizontal="center"/>
    </xf>
    <xf numFmtId="166" fontId="10" fillId="3" borderId="0" xfId="3" applyNumberFormat="1" applyFont="1" applyFill="1" applyBorder="1" applyAlignment="1">
      <alignment horizontal="center"/>
    </xf>
    <xf numFmtId="166" fontId="10" fillId="0" borderId="0" xfId="0" applyNumberFormat="1" applyFont="1" applyFill="1"/>
    <xf numFmtId="0" fontId="13" fillId="0" borderId="0" xfId="0" applyFont="1" applyFill="1"/>
    <xf numFmtId="9" fontId="0" fillId="0" borderId="0" xfId="2" applyFont="1" applyFill="1"/>
    <xf numFmtId="164" fontId="10" fillId="4" borderId="4" xfId="1" applyNumberFormat="1" applyFont="1" applyFill="1" applyBorder="1" applyAlignment="1">
      <alignment horizontal="center"/>
    </xf>
    <xf numFmtId="0" fontId="0" fillId="3" borderId="0" xfId="0" applyFill="1" applyAlignment="1">
      <alignment wrapText="1"/>
    </xf>
    <xf numFmtId="167" fontId="10" fillId="4" borderId="4" xfId="0" applyNumberFormat="1" applyFont="1" applyFill="1" applyBorder="1" applyAlignment="1">
      <alignment horizontal="center"/>
    </xf>
    <xf numFmtId="167" fontId="0" fillId="0" borderId="0" xfId="0" applyNumberFormat="1" applyAlignment="1">
      <alignment horizontal="left"/>
    </xf>
    <xf numFmtId="0" fontId="14" fillId="0" borderId="0" xfId="0" applyFont="1" applyFill="1" applyBorder="1" applyAlignment="1"/>
    <xf numFmtId="167" fontId="2" fillId="4" borderId="0" xfId="0" applyNumberFormat="1" applyFont="1" applyFill="1" applyBorder="1" applyAlignment="1">
      <alignment horizontal="center"/>
    </xf>
    <xf numFmtId="165" fontId="3" fillId="0" borderId="3" xfId="2" applyNumberFormat="1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8" fillId="0" borderId="0" xfId="0" applyFont="1" applyFill="1" applyAlignment="1">
      <alignment horizontal="center"/>
    </xf>
    <xf numFmtId="164" fontId="0" fillId="3" borderId="2" xfId="1" applyNumberFormat="1" applyFont="1" applyFill="1" applyBorder="1" applyAlignment="1">
      <alignment horizontal="center"/>
    </xf>
    <xf numFmtId="164" fontId="10" fillId="0" borderId="2" xfId="1" applyNumberFormat="1" applyFont="1" applyFill="1" applyBorder="1" applyAlignment="1">
      <alignment horizontal="center"/>
    </xf>
    <xf numFmtId="0" fontId="15" fillId="0" borderId="0" xfId="0" applyFont="1" applyFill="1" applyAlignment="1">
      <alignment horizontal="left" vertical="center" indent="21"/>
    </xf>
    <xf numFmtId="0" fontId="12" fillId="0" borderId="0" xfId="0" applyFont="1" applyFill="1" applyAlignment="1">
      <alignment horizontal="left" vertical="center" indent="21"/>
    </xf>
    <xf numFmtId="0" fontId="16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center"/>
    </xf>
    <xf numFmtId="0" fontId="10" fillId="6" borderId="5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</cellXfs>
  <cellStyles count="4">
    <cellStyle name="Comma" xfId="1" builtinId="3"/>
    <cellStyle name="Currency" xfId="3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023B40"/>
      <color rgb="FF3DCC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Summary!$A$52</c:f>
          <c:strCache>
            <c:ptCount val="1"/>
            <c:pt idx="0">
              <c:v>Water Produced (MG)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Summary!$C$53</c:f>
              <c:strCache>
                <c:ptCount val="1"/>
                <c:pt idx="0">
                  <c:v>Prior Year</c:v>
                </c:pt>
              </c:strCache>
            </c:strRef>
          </c:tx>
          <c:spPr>
            <a:solidFill>
              <a:srgbClr val="023B40"/>
            </a:solidFill>
            <a:ln>
              <a:noFill/>
            </a:ln>
            <a:effectLst/>
          </c:spPr>
          <c:invertIfNegative val="0"/>
          <c:cat>
            <c:strRef>
              <c:f>Summary!$A$54:$A$60</c:f>
              <c:strCache>
                <c:ptCount val="7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</c:strCache>
            </c:strRef>
          </c:cat>
          <c:val>
            <c:numRef>
              <c:f>Summary!$C$54:$C$60</c:f>
              <c:numCache>
                <c:formatCode>_(* #,##0.00_);_(* \(#,##0.00\);_(* "-"??_);_(@_)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CFA-4800-A13B-76B2F9C6F797}"/>
            </c:ext>
          </c:extLst>
        </c:ser>
        <c:ser>
          <c:idx val="0"/>
          <c:order val="1"/>
          <c:tx>
            <c:strRef>
              <c:f>Summary!$B$53</c:f>
              <c:strCache>
                <c:ptCount val="1"/>
                <c:pt idx="0">
                  <c:v>Current Year</c:v>
                </c:pt>
              </c:strCache>
            </c:strRef>
          </c:tx>
          <c:spPr>
            <a:solidFill>
              <a:srgbClr val="3DCCD5"/>
            </a:solidFill>
            <a:ln>
              <a:noFill/>
            </a:ln>
            <a:effectLst/>
          </c:spPr>
          <c:invertIfNegative val="0"/>
          <c:cat>
            <c:strRef>
              <c:f>Summary!$A$54:$A$60</c:f>
              <c:strCache>
                <c:ptCount val="7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</c:strCache>
            </c:strRef>
          </c:cat>
          <c:val>
            <c:numRef>
              <c:f>Summary!$B$54:$B$60</c:f>
              <c:numCache>
                <c:formatCode>_(* #,##0.00_);_(* \(#,##0.00\);_(* "-"??_);_(@_)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FA-4800-A13B-76B2F9C6F7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48941176"/>
        <c:axId val="1148941832"/>
      </c:barChart>
      <c:catAx>
        <c:axId val="1148941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832"/>
        <c:crosses val="autoZero"/>
        <c:auto val="1"/>
        <c:lblAlgn val="ctr"/>
        <c:lblOffset val="100"/>
        <c:noMultiLvlLbl val="0"/>
      </c:catAx>
      <c:valAx>
        <c:axId val="1148941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/>
              </a:solidFill>
              <a:round/>
            </a:ln>
            <a:effectLst>
              <a:outerShdw blurRad="50800" dist="50800" dir="5400000" algn="ctr" rotWithShape="0">
                <a:schemeClr val="bg1"/>
              </a:outerShdw>
            </a:effectLst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Summary!$A$62</c:f>
          <c:strCache>
            <c:ptCount val="1"/>
            <c:pt idx="0">
              <c:v>Residential Demand (Ccf)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Summary!$C$53</c:f>
              <c:strCache>
                <c:ptCount val="1"/>
                <c:pt idx="0">
                  <c:v>Prior Year</c:v>
                </c:pt>
              </c:strCache>
            </c:strRef>
          </c:tx>
          <c:spPr>
            <a:solidFill>
              <a:srgbClr val="023B40"/>
            </a:solidFill>
            <a:ln>
              <a:noFill/>
            </a:ln>
            <a:effectLst/>
          </c:spPr>
          <c:invertIfNegative val="0"/>
          <c:cat>
            <c:strRef>
              <c:f>Summary!$A$69:$A$81</c:f>
              <c:strCache>
                <c:ptCount val="13"/>
                <c:pt idx="0">
                  <c:v>July</c:v>
                </c:pt>
                <c:pt idx="1">
                  <c:v>August</c:v>
                </c:pt>
                <c:pt idx="2">
                  <c:v>September</c:v>
                </c:pt>
                <c:pt idx="3">
                  <c:v>October</c:v>
                </c:pt>
                <c:pt idx="4">
                  <c:v>November</c:v>
                </c:pt>
                <c:pt idx="5">
                  <c:v>December</c:v>
                </c:pt>
                <c:pt idx="6">
                  <c:v>January-21</c:v>
                </c:pt>
                <c:pt idx="7">
                  <c:v>February-21</c:v>
                </c:pt>
                <c:pt idx="8">
                  <c:v>March-21</c:v>
                </c:pt>
                <c:pt idx="9">
                  <c:v>April-21</c:v>
                </c:pt>
                <c:pt idx="10">
                  <c:v>May-21</c:v>
                </c:pt>
                <c:pt idx="11">
                  <c:v>June-21</c:v>
                </c:pt>
                <c:pt idx="12">
                  <c:v>July-21</c:v>
                </c:pt>
              </c:strCache>
            </c:strRef>
          </c:cat>
          <c:val>
            <c:numRef>
              <c:f>Summary!$C$69:$C$81</c:f>
              <c:numCache>
                <c:formatCode>_(* #,##0_);_(* \(#,##0\);_(* "-"??_);_(@_)</c:formatCode>
                <c:ptCount val="13"/>
                <c:pt idx="0">
                  <c:v>512849.55</c:v>
                </c:pt>
                <c:pt idx="1">
                  <c:v>641515.25</c:v>
                </c:pt>
                <c:pt idx="2">
                  <c:v>884745.88451443566</c:v>
                </c:pt>
                <c:pt idx="3">
                  <c:v>808030.56955380586</c:v>
                </c:pt>
                <c:pt idx="4">
                  <c:v>537591.01574803144</c:v>
                </c:pt>
                <c:pt idx="5">
                  <c:v>768795.20472440938</c:v>
                </c:pt>
                <c:pt idx="6">
                  <c:v>659359.87585301825</c:v>
                </c:pt>
                <c:pt idx="7">
                  <c:v>510296.30871391081</c:v>
                </c:pt>
                <c:pt idx="8">
                  <c:v>521598.85564304458</c:v>
                </c:pt>
                <c:pt idx="9">
                  <c:v>552550.40419947496</c:v>
                </c:pt>
                <c:pt idx="10">
                  <c:v>561680.92749398958</c:v>
                </c:pt>
                <c:pt idx="11">
                  <c:v>588815.72766404203</c:v>
                </c:pt>
                <c:pt idx="12">
                  <c:v>920418.72301837278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1C2-47BB-AB17-25AA2075852A}"/>
            </c:ext>
          </c:extLst>
        </c:ser>
        <c:ser>
          <c:idx val="0"/>
          <c:order val="1"/>
          <c:tx>
            <c:strRef>
              <c:f>Summary!$B$53</c:f>
              <c:strCache>
                <c:ptCount val="1"/>
                <c:pt idx="0">
                  <c:v>Current Year</c:v>
                </c:pt>
              </c:strCache>
            </c:strRef>
          </c:tx>
          <c:spPr>
            <a:solidFill>
              <a:srgbClr val="3DCCD5"/>
            </a:solidFill>
            <a:ln>
              <a:noFill/>
            </a:ln>
            <a:effectLst/>
          </c:spPr>
          <c:invertIfNegative val="0"/>
          <c:cat>
            <c:strRef>
              <c:f>Summary!$A$69:$A$81</c:f>
              <c:strCache>
                <c:ptCount val="13"/>
                <c:pt idx="0">
                  <c:v>July</c:v>
                </c:pt>
                <c:pt idx="1">
                  <c:v>August</c:v>
                </c:pt>
                <c:pt idx="2">
                  <c:v>September</c:v>
                </c:pt>
                <c:pt idx="3">
                  <c:v>October</c:v>
                </c:pt>
                <c:pt idx="4">
                  <c:v>November</c:v>
                </c:pt>
                <c:pt idx="5">
                  <c:v>December</c:v>
                </c:pt>
                <c:pt idx="6">
                  <c:v>January-21</c:v>
                </c:pt>
                <c:pt idx="7">
                  <c:v>February-21</c:v>
                </c:pt>
                <c:pt idx="8">
                  <c:v>March-21</c:v>
                </c:pt>
                <c:pt idx="9">
                  <c:v>April-21</c:v>
                </c:pt>
                <c:pt idx="10">
                  <c:v>May-21</c:v>
                </c:pt>
                <c:pt idx="11">
                  <c:v>June-21</c:v>
                </c:pt>
                <c:pt idx="12">
                  <c:v>July-21</c:v>
                </c:pt>
              </c:strCache>
            </c:strRef>
          </c:cat>
          <c:val>
            <c:numRef>
              <c:f>Summary!$B$69:$B$81</c:f>
              <c:numCache>
                <c:formatCode>_(* #,##0_);_(* \(#,##0\);_(* "-"??_);_(@_)</c:formatCode>
                <c:ptCount val="13"/>
                <c:pt idx="0">
                  <c:v>920418.72301837278</c:v>
                </c:pt>
                <c:pt idx="1">
                  <c:v>1034271.2414698163</c:v>
                </c:pt>
                <c:pt idx="2">
                  <c:v>795392.36482939636</c:v>
                </c:pt>
                <c:pt idx="3">
                  <c:v>913450.31758530182</c:v>
                </c:pt>
                <c:pt idx="4">
                  <c:v>796803.85039370076</c:v>
                </c:pt>
                <c:pt idx="5">
                  <c:v>575698.99212598428</c:v>
                </c:pt>
                <c:pt idx="6">
                  <c:v>574964.40682414698</c:v>
                </c:pt>
                <c:pt idx="7">
                  <c:v>591912.62729658792</c:v>
                </c:pt>
                <c:pt idx="8">
                  <c:v>545392.6902887139</c:v>
                </c:pt>
                <c:pt idx="9">
                  <c:v>533967.42257217842</c:v>
                </c:pt>
                <c:pt idx="10">
                  <c:v>591911.75328083988</c:v>
                </c:pt>
                <c:pt idx="11">
                  <c:v>587861.26509186346</c:v>
                </c:pt>
                <c:pt idx="12">
                  <c:v>816546.94488188974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C2-47BB-AB17-25AA207585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48941176"/>
        <c:axId val="1148941832"/>
      </c:barChart>
      <c:catAx>
        <c:axId val="1148941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832"/>
        <c:crosses val="autoZero"/>
        <c:auto val="1"/>
        <c:lblAlgn val="ctr"/>
        <c:lblOffset val="100"/>
        <c:noMultiLvlLbl val="0"/>
      </c:catAx>
      <c:valAx>
        <c:axId val="1148941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Summary!$A$83</c:f>
          <c:strCache>
            <c:ptCount val="1"/>
            <c:pt idx="0">
              <c:v>Non-Residential Demand (Ccf)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Summary!$C$53</c:f>
              <c:strCache>
                <c:ptCount val="1"/>
                <c:pt idx="0">
                  <c:v>Prior Year</c:v>
                </c:pt>
              </c:strCache>
            </c:strRef>
          </c:tx>
          <c:spPr>
            <a:solidFill>
              <a:srgbClr val="023B40"/>
            </a:solidFill>
            <a:ln>
              <a:noFill/>
            </a:ln>
            <a:effectLst/>
          </c:spPr>
          <c:invertIfNegative val="0"/>
          <c:cat>
            <c:strRef>
              <c:f>Summary!$A$90:$A$102</c:f>
              <c:strCache>
                <c:ptCount val="13"/>
                <c:pt idx="0">
                  <c:v>July</c:v>
                </c:pt>
                <c:pt idx="1">
                  <c:v>August</c:v>
                </c:pt>
                <c:pt idx="2">
                  <c:v>September</c:v>
                </c:pt>
                <c:pt idx="3">
                  <c:v>October</c:v>
                </c:pt>
                <c:pt idx="4">
                  <c:v>November</c:v>
                </c:pt>
                <c:pt idx="5">
                  <c:v>December</c:v>
                </c:pt>
                <c:pt idx="6">
                  <c:v>January-21</c:v>
                </c:pt>
                <c:pt idx="7">
                  <c:v>February-21</c:v>
                </c:pt>
                <c:pt idx="8">
                  <c:v>March-21</c:v>
                </c:pt>
                <c:pt idx="9">
                  <c:v>April-21</c:v>
                </c:pt>
                <c:pt idx="10">
                  <c:v>May-21</c:v>
                </c:pt>
                <c:pt idx="11">
                  <c:v>June-21</c:v>
                </c:pt>
                <c:pt idx="12">
                  <c:v>July-21</c:v>
                </c:pt>
              </c:strCache>
            </c:strRef>
          </c:cat>
          <c:val>
            <c:numRef>
              <c:f>Summary!$C$90:$C$102</c:f>
              <c:numCache>
                <c:formatCode>_(* #,##0_);_(* \(#,##0\);_(* "-"??_);_(@_)</c:formatCode>
                <c:ptCount val="13"/>
                <c:pt idx="0">
                  <c:v>390975.65</c:v>
                </c:pt>
                <c:pt idx="1">
                  <c:v>588468.22</c:v>
                </c:pt>
                <c:pt idx="2">
                  <c:v>398263</c:v>
                </c:pt>
                <c:pt idx="3">
                  <c:v>494775</c:v>
                </c:pt>
                <c:pt idx="4">
                  <c:v>392357</c:v>
                </c:pt>
                <c:pt idx="5">
                  <c:v>507022</c:v>
                </c:pt>
                <c:pt idx="6">
                  <c:v>400923.84918210417</c:v>
                </c:pt>
                <c:pt idx="7">
                  <c:v>369131.68388434465</c:v>
                </c:pt>
                <c:pt idx="8">
                  <c:v>374117</c:v>
                </c:pt>
                <c:pt idx="9">
                  <c:v>333800.48818965029</c:v>
                </c:pt>
                <c:pt idx="10">
                  <c:v>299245.56</c:v>
                </c:pt>
                <c:pt idx="11">
                  <c:v>330441.18698707118</c:v>
                </c:pt>
                <c:pt idx="12">
                  <c:v>394304.31583341857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244-4102-9D70-016A540CA919}"/>
            </c:ext>
          </c:extLst>
        </c:ser>
        <c:ser>
          <c:idx val="0"/>
          <c:order val="1"/>
          <c:tx>
            <c:strRef>
              <c:f>Summary!$B$53</c:f>
              <c:strCache>
                <c:ptCount val="1"/>
                <c:pt idx="0">
                  <c:v>Current Year</c:v>
                </c:pt>
              </c:strCache>
            </c:strRef>
          </c:tx>
          <c:spPr>
            <a:solidFill>
              <a:srgbClr val="3DCCD5"/>
            </a:solidFill>
            <a:ln>
              <a:noFill/>
            </a:ln>
            <a:effectLst/>
          </c:spPr>
          <c:invertIfNegative val="0"/>
          <c:cat>
            <c:strRef>
              <c:f>Summary!$A$90:$A$102</c:f>
              <c:strCache>
                <c:ptCount val="13"/>
                <c:pt idx="0">
                  <c:v>July</c:v>
                </c:pt>
                <c:pt idx="1">
                  <c:v>August</c:v>
                </c:pt>
                <c:pt idx="2">
                  <c:v>September</c:v>
                </c:pt>
                <c:pt idx="3">
                  <c:v>October</c:v>
                </c:pt>
                <c:pt idx="4">
                  <c:v>November</c:v>
                </c:pt>
                <c:pt idx="5">
                  <c:v>December</c:v>
                </c:pt>
                <c:pt idx="6">
                  <c:v>January-21</c:v>
                </c:pt>
                <c:pt idx="7">
                  <c:v>February-21</c:v>
                </c:pt>
                <c:pt idx="8">
                  <c:v>March-21</c:v>
                </c:pt>
                <c:pt idx="9">
                  <c:v>April-21</c:v>
                </c:pt>
                <c:pt idx="10">
                  <c:v>May-21</c:v>
                </c:pt>
                <c:pt idx="11">
                  <c:v>June-21</c:v>
                </c:pt>
                <c:pt idx="12">
                  <c:v>July-21</c:v>
                </c:pt>
              </c:strCache>
            </c:strRef>
          </c:cat>
          <c:val>
            <c:numRef>
              <c:f>Summary!$B$90:$B$102</c:f>
              <c:numCache>
                <c:formatCode>_(* #,##0_);_(* \(#,##0\);_(* "-"??_);_(@_)</c:formatCode>
                <c:ptCount val="13"/>
                <c:pt idx="0">
                  <c:v>394304.31583341857</c:v>
                </c:pt>
                <c:pt idx="1">
                  <c:v>522963.47317457787</c:v>
                </c:pt>
                <c:pt idx="2">
                  <c:v>416886.62917591253</c:v>
                </c:pt>
                <c:pt idx="3">
                  <c:v>379515</c:v>
                </c:pt>
                <c:pt idx="4">
                  <c:v>434815</c:v>
                </c:pt>
                <c:pt idx="5">
                  <c:v>342584.59396698955</c:v>
                </c:pt>
                <c:pt idx="6">
                  <c:v>322657.16013609688</c:v>
                </c:pt>
                <c:pt idx="7">
                  <c:v>354041</c:v>
                </c:pt>
                <c:pt idx="8">
                  <c:v>313343</c:v>
                </c:pt>
                <c:pt idx="9">
                  <c:v>329084.72175779555</c:v>
                </c:pt>
                <c:pt idx="10">
                  <c:v>353085</c:v>
                </c:pt>
                <c:pt idx="11">
                  <c:v>353141.44209072087</c:v>
                </c:pt>
                <c:pt idx="12">
                  <c:v>415604.6500872795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44-4102-9D70-016A540CA9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48941176"/>
        <c:axId val="1148941832"/>
      </c:barChart>
      <c:catAx>
        <c:axId val="1148941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832"/>
        <c:crosses val="autoZero"/>
        <c:auto val="1"/>
        <c:lblAlgn val="ctr"/>
        <c:lblOffset val="100"/>
        <c:noMultiLvlLbl val="0"/>
      </c:catAx>
      <c:valAx>
        <c:axId val="1148941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Summary!$A$104</c:f>
          <c:strCache>
            <c:ptCount val="1"/>
            <c:pt idx="0">
              <c:v>Wholesale Demand (Ccf)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Summary!$C$53</c:f>
              <c:strCache>
                <c:ptCount val="1"/>
                <c:pt idx="0">
                  <c:v>Prior Year</c:v>
                </c:pt>
              </c:strCache>
            </c:strRef>
          </c:tx>
          <c:spPr>
            <a:solidFill>
              <a:srgbClr val="023B40"/>
            </a:solidFill>
            <a:ln>
              <a:noFill/>
            </a:ln>
            <a:effectLst/>
          </c:spPr>
          <c:invertIfNegative val="0"/>
          <c:cat>
            <c:strRef>
              <c:f>Summary!$A$106:$A$112</c:f>
              <c:strCache>
                <c:ptCount val="7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</c:strCache>
            </c:strRef>
          </c:cat>
          <c:val>
            <c:numRef>
              <c:f>Summary!$C$106:$C$112</c:f>
              <c:numCache>
                <c:formatCode>_(* #,##0_);_(* \(#,##0\);_(* "-"??_);_(@_)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4AD-4871-97C5-00C3596CC49F}"/>
            </c:ext>
          </c:extLst>
        </c:ser>
        <c:ser>
          <c:idx val="0"/>
          <c:order val="1"/>
          <c:tx>
            <c:strRef>
              <c:f>Summary!$B$53</c:f>
              <c:strCache>
                <c:ptCount val="1"/>
                <c:pt idx="0">
                  <c:v>Current Year</c:v>
                </c:pt>
              </c:strCache>
            </c:strRef>
          </c:tx>
          <c:spPr>
            <a:solidFill>
              <a:srgbClr val="3DCCD5"/>
            </a:solidFill>
            <a:ln>
              <a:noFill/>
            </a:ln>
            <a:effectLst/>
          </c:spPr>
          <c:invertIfNegative val="0"/>
          <c:cat>
            <c:strRef>
              <c:f>Summary!$A$106:$A$112</c:f>
              <c:strCache>
                <c:ptCount val="7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</c:strCache>
            </c:strRef>
          </c:cat>
          <c:val>
            <c:numRef>
              <c:f>Summary!$B$106:$B$112</c:f>
              <c:numCache>
                <c:formatCode>_(* #,##0_);_(* \(#,##0\);_(* "-"??_);_(@_)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AD-4871-97C5-00C3596CC4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48941176"/>
        <c:axId val="1148941832"/>
      </c:barChart>
      <c:catAx>
        <c:axId val="1148941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832"/>
        <c:crosses val="autoZero"/>
        <c:auto val="1"/>
        <c:lblAlgn val="ctr"/>
        <c:lblOffset val="100"/>
        <c:noMultiLvlLbl val="0"/>
      </c:catAx>
      <c:valAx>
        <c:axId val="1148941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9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751417</xdr:colOff>
      <xdr:row>3</xdr:row>
      <xdr:rowOff>84666</xdr:rowOff>
    </xdr:from>
    <xdr:to>
      <xdr:col>46</xdr:col>
      <xdr:colOff>232833</xdr:colOff>
      <xdr:row>19</xdr:row>
      <xdr:rowOff>2125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E8A394E-3D69-4051-80FD-636F7F1E7D7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740834</xdr:colOff>
      <xdr:row>19</xdr:row>
      <xdr:rowOff>31750</xdr:rowOff>
    </xdr:from>
    <xdr:to>
      <xdr:col>32</xdr:col>
      <xdr:colOff>332317</xdr:colOff>
      <xdr:row>29</xdr:row>
      <xdr:rowOff>169333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50453D77-35DB-4773-8815-A69CBA62D33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32</xdr:col>
      <xdr:colOff>353483</xdr:colOff>
      <xdr:row>19</xdr:row>
      <xdr:rowOff>19587</xdr:rowOff>
    </xdr:from>
    <xdr:to>
      <xdr:col>39</xdr:col>
      <xdr:colOff>414866</xdr:colOff>
      <xdr:row>30</xdr:row>
      <xdr:rowOff>19586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2A768456-66E6-4147-B0B2-426734DB1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absolute">
    <xdr:from>
      <xdr:col>39</xdr:col>
      <xdr:colOff>373593</xdr:colOff>
      <xdr:row>18</xdr:row>
      <xdr:rowOff>174104</xdr:rowOff>
    </xdr:from>
    <xdr:to>
      <xdr:col>46</xdr:col>
      <xdr:colOff>258233</xdr:colOff>
      <xdr:row>29</xdr:row>
      <xdr:rowOff>174105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C0E3916C-F961-4F22-9468-9FE0A52A9A7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intranet/Users/HaroldSmith/AppData/Local/Microsoft/Windows/INetCache/Content.Outlook/CJFZVAF3/RIPUC%20COVID-19%20Data%20Template_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Inputs"/>
      <sheetName val="Summary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J112"/>
  <sheetViews>
    <sheetView tabSelected="1" zoomScale="90" zoomScaleNormal="90" workbookViewId="0"/>
  </sheetViews>
  <sheetFormatPr defaultRowHeight="15" x14ac:dyDescent="0.25"/>
  <cols>
    <col min="1" max="1" width="11.7109375" customWidth="1"/>
    <col min="2" max="2" width="17.7109375" bestFit="1" customWidth="1"/>
    <col min="3" max="3" width="12.7109375" customWidth="1"/>
    <col min="4" max="4" width="16.85546875" hidden="1" customWidth="1"/>
    <col min="5" max="5" width="9.5703125" style="9" hidden="1" customWidth="1"/>
    <col min="6" max="6" width="1" style="9" hidden="1" customWidth="1"/>
    <col min="7" max="7" width="9.5703125" hidden="1" customWidth="1"/>
    <col min="8" max="8" width="9.5703125" style="9" hidden="1" customWidth="1"/>
    <col min="9" max="9" width="1" style="9" hidden="1" customWidth="1"/>
    <col min="10" max="10" width="9.5703125" hidden="1" customWidth="1"/>
    <col min="11" max="11" width="9.5703125" style="9" hidden="1" customWidth="1"/>
    <col min="12" max="12" width="1" style="9" hidden="1" customWidth="1"/>
    <col min="13" max="13" width="11.140625" hidden="1" customWidth="1"/>
    <col min="14" max="14" width="9.5703125" style="9" hidden="1" customWidth="1"/>
    <col min="15" max="15" width="1" style="9" hidden="1" customWidth="1"/>
    <col min="16" max="16" width="11.140625" hidden="1" customWidth="1"/>
    <col min="17" max="17" width="9.5703125" style="9" hidden="1" customWidth="1"/>
    <col min="18" max="18" width="1" style="9" hidden="1" customWidth="1"/>
    <col min="19" max="19" width="9.5703125" hidden="1" customWidth="1"/>
    <col min="20" max="20" width="11.140625" style="9" hidden="1" customWidth="1"/>
    <col min="21" max="21" width="1" style="9" hidden="1" customWidth="1"/>
    <col min="22" max="22" width="11.140625" hidden="1" customWidth="1"/>
    <col min="23" max="23" width="13.7109375" hidden="1" customWidth="1"/>
    <col min="24" max="27" width="11.140625" hidden="1" customWidth="1"/>
    <col min="28" max="28" width="9.42578125" style="30" hidden="1" customWidth="1"/>
    <col min="29" max="29" width="11.28515625" style="30" hidden="1" customWidth="1"/>
    <col min="30" max="32" width="11.140625" style="30" bestFit="1" customWidth="1"/>
    <col min="33" max="33" width="9.42578125" style="30" bestFit="1" customWidth="1"/>
    <col min="34" max="34" width="12.140625" style="30" customWidth="1"/>
    <col min="35" max="35" width="10.85546875" style="30" customWidth="1"/>
    <col min="36" max="36" width="9.42578125" style="30" bestFit="1" customWidth="1"/>
    <col min="37" max="38" width="10.42578125" style="30" customWidth="1"/>
    <col min="39" max="39" width="10.140625" style="30" customWidth="1"/>
    <col min="40" max="40" width="10.28515625" style="30" customWidth="1"/>
    <col min="41" max="41" width="9.42578125" style="30" bestFit="1" customWidth="1"/>
    <col min="42" max="43" width="9.5703125" style="30" bestFit="1" customWidth="1"/>
    <col min="44" max="45" width="11.140625" style="30" bestFit="1" customWidth="1"/>
    <col min="46" max="61" width="8.85546875" style="30"/>
  </cols>
  <sheetData>
    <row r="1" spans="1:62" ht="65.25" customHeight="1" x14ac:dyDescent="1.1000000000000001"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48"/>
      <c r="Z1" s="48"/>
      <c r="AA1" s="58" t="s">
        <v>22</v>
      </c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J1" s="30"/>
    </row>
    <row r="2" spans="1:62" s="9" customFormat="1" ht="23.25" x14ac:dyDescent="0.35">
      <c r="A2" s="28"/>
      <c r="B2" s="28"/>
      <c r="C2" s="63" t="str">
        <f>'Demand Input'!C8</f>
        <v>Narragansett Bay Commission</v>
      </c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29"/>
      <c r="Z2" s="29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30"/>
      <c r="BE2" s="30"/>
      <c r="BF2" s="30"/>
      <c r="BG2" s="30"/>
      <c r="BH2" s="30"/>
      <c r="BI2" s="30"/>
      <c r="BJ2" s="30"/>
    </row>
    <row r="3" spans="1:62" s="9" customFormat="1" x14ac:dyDescent="0.25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30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30"/>
      <c r="BE3" s="30"/>
      <c r="BF3" s="30"/>
      <c r="BG3" s="30"/>
      <c r="BH3" s="30"/>
      <c r="BI3" s="30"/>
      <c r="BJ3" s="30"/>
    </row>
    <row r="4" spans="1:62" s="9" customFormat="1" x14ac:dyDescent="0.25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30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30"/>
      <c r="BE4" s="30"/>
      <c r="BF4" s="30"/>
      <c r="BG4" s="30"/>
      <c r="BH4" s="30"/>
      <c r="BI4" s="30"/>
      <c r="BJ4" s="30"/>
    </row>
    <row r="5" spans="1:62" x14ac:dyDescent="0.25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J5" s="30"/>
    </row>
    <row r="6" spans="1:62" x14ac:dyDescent="0.25">
      <c r="A6" s="28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J6" s="30"/>
    </row>
    <row r="7" spans="1:62" x14ac:dyDescent="0.25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J7" s="30"/>
    </row>
    <row r="8" spans="1:62" x14ac:dyDescent="0.25">
      <c r="A8" s="28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J8" s="30"/>
    </row>
    <row r="9" spans="1:62" x14ac:dyDescent="0.25">
      <c r="A9" s="28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J9" s="30"/>
    </row>
    <row r="10" spans="1:62" x14ac:dyDescent="0.25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J10" s="30"/>
    </row>
    <row r="11" spans="1:62" x14ac:dyDescent="0.25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J11" s="30"/>
    </row>
    <row r="12" spans="1:62" x14ac:dyDescent="0.25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J12" s="30"/>
    </row>
    <row r="13" spans="1:62" x14ac:dyDescent="0.25">
      <c r="A13" s="2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J13" s="30"/>
    </row>
    <row r="14" spans="1:62" x14ac:dyDescent="0.25">
      <c r="A14" s="28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J14" s="30"/>
    </row>
    <row r="15" spans="1:62" x14ac:dyDescent="0.25">
      <c r="A15" s="28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J15" s="30"/>
    </row>
    <row r="16" spans="1:62" x14ac:dyDescent="0.25">
      <c r="A16" s="28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</row>
    <row r="17" spans="1:55" x14ac:dyDescent="0.25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</row>
    <row r="18" spans="1:55" x14ac:dyDescent="0.25">
      <c r="A18" s="28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</row>
    <row r="19" spans="1:55" x14ac:dyDescent="0.25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</row>
    <row r="20" spans="1:55" x14ac:dyDescent="0.25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</row>
    <row r="21" spans="1:55" x14ac:dyDescent="0.25">
      <c r="A21" s="28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</row>
    <row r="22" spans="1:55" x14ac:dyDescent="0.25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</row>
    <row r="23" spans="1:55" x14ac:dyDescent="0.25">
      <c r="A23" s="28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</row>
    <row r="24" spans="1:55" x14ac:dyDescent="0.25">
      <c r="A24" s="28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</row>
    <row r="25" spans="1:55" x14ac:dyDescent="0.25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</row>
    <row r="26" spans="1:55" x14ac:dyDescent="0.25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</row>
    <row r="27" spans="1:55" x14ac:dyDescent="0.25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</row>
    <row r="28" spans="1:55" x14ac:dyDescent="0.25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</row>
    <row r="29" spans="1:55" x14ac:dyDescent="0.25">
      <c r="A29" s="28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</row>
    <row r="30" spans="1:55" x14ac:dyDescent="0.25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</row>
    <row r="31" spans="1:55" x14ac:dyDescent="0.25">
      <c r="A31" s="28"/>
      <c r="B31" s="12" t="s">
        <v>23</v>
      </c>
      <c r="C31" s="10"/>
      <c r="D31" s="61" t="s">
        <v>8</v>
      </c>
      <c r="E31" s="61"/>
      <c r="F31" s="15"/>
      <c r="G31" s="61" t="s">
        <v>9</v>
      </c>
      <c r="H31" s="61"/>
      <c r="I31" s="15"/>
      <c r="J31" s="61" t="s">
        <v>10</v>
      </c>
      <c r="K31" s="61"/>
      <c r="L31" s="15"/>
      <c r="M31" s="61" t="s">
        <v>2</v>
      </c>
      <c r="N31" s="61"/>
      <c r="O31" s="15"/>
      <c r="P31" s="61" t="s">
        <v>11</v>
      </c>
      <c r="Q31" s="61"/>
      <c r="R31" s="15"/>
      <c r="S31" s="61" t="s">
        <v>12</v>
      </c>
      <c r="T31" s="61"/>
      <c r="U31" s="15"/>
      <c r="V31" s="61" t="s">
        <v>13</v>
      </c>
      <c r="W31" s="61"/>
      <c r="X31" s="61" t="s">
        <v>55</v>
      </c>
      <c r="Y31" s="61"/>
      <c r="Z31" s="61" t="s">
        <v>57</v>
      </c>
      <c r="AA31" s="61"/>
      <c r="AB31" s="61" t="s">
        <v>58</v>
      </c>
      <c r="AC31" s="61"/>
      <c r="AD31" s="61" t="s">
        <v>59</v>
      </c>
      <c r="AE31" s="61"/>
      <c r="AF31" s="59">
        <v>44197</v>
      </c>
      <c r="AG31" s="59"/>
      <c r="AH31" s="59">
        <v>44228</v>
      </c>
      <c r="AI31" s="59"/>
      <c r="AJ31" s="59">
        <v>44256</v>
      </c>
      <c r="AK31" s="59"/>
      <c r="AL31" s="59">
        <v>44287</v>
      </c>
      <c r="AM31" s="59"/>
      <c r="AN31" s="59">
        <v>44317</v>
      </c>
      <c r="AO31" s="59"/>
      <c r="AP31" s="59">
        <v>44348</v>
      </c>
      <c r="AQ31" s="59"/>
      <c r="AR31" s="59">
        <v>44378</v>
      </c>
      <c r="AS31" s="59"/>
      <c r="AT31" s="28"/>
      <c r="AU31" s="28"/>
      <c r="AV31" s="28"/>
      <c r="AW31" s="28"/>
      <c r="AX31" s="28"/>
      <c r="AY31" s="28"/>
      <c r="AZ31" s="28"/>
      <c r="BA31" s="28"/>
      <c r="BB31" s="28"/>
      <c r="BC31" s="28"/>
    </row>
    <row r="32" spans="1:55" x14ac:dyDescent="0.25">
      <c r="A32" s="28"/>
      <c r="B32" s="11" t="str">
        <f>A62</f>
        <v>Residential Demand (Ccf)</v>
      </c>
      <c r="C32" s="10"/>
      <c r="D32" s="14">
        <f>C64</f>
        <v>674439.42794279417</v>
      </c>
      <c r="E32" s="13">
        <f>B64</f>
        <v>510296.30871391081</v>
      </c>
      <c r="G32" s="14">
        <f>C65</f>
        <v>528549.79097909795</v>
      </c>
      <c r="H32" s="13">
        <f>B65</f>
        <v>521598.85564304458</v>
      </c>
      <c r="J32" s="14">
        <f>C66</f>
        <v>411179.62</v>
      </c>
      <c r="K32" s="13">
        <f>B66</f>
        <v>552550.40419947496</v>
      </c>
      <c r="M32" s="14">
        <f>C67</f>
        <v>608563.54</v>
      </c>
      <c r="N32" s="13">
        <f>B67</f>
        <v>561680.92749398958</v>
      </c>
      <c r="P32" s="14">
        <f>C68</f>
        <v>993563.54</v>
      </c>
      <c r="Q32" s="13">
        <f>B68</f>
        <v>588815.72766404203</v>
      </c>
      <c r="S32" s="14">
        <f>C69</f>
        <v>512849.55</v>
      </c>
      <c r="T32" s="13">
        <f>B69</f>
        <v>920418.72301837278</v>
      </c>
      <c r="V32" s="14">
        <f>C70</f>
        <v>641515.25</v>
      </c>
      <c r="W32" s="13">
        <f>B70</f>
        <v>1034271.2414698163</v>
      </c>
      <c r="X32" s="14">
        <f>C71</f>
        <v>884745.88451443566</v>
      </c>
      <c r="Y32" s="13">
        <f>B71</f>
        <v>795392.36482939636</v>
      </c>
      <c r="Z32" s="14">
        <f>C72</f>
        <v>808030.56955380586</v>
      </c>
      <c r="AA32" s="13">
        <f>B72</f>
        <v>913450.31758530182</v>
      </c>
      <c r="AB32" s="14">
        <f>C73</f>
        <v>537591.01574803144</v>
      </c>
      <c r="AC32" s="13">
        <f>B73</f>
        <v>796803.85039370076</v>
      </c>
      <c r="AD32" s="14">
        <f>C74</f>
        <v>768795.20472440938</v>
      </c>
      <c r="AE32" s="13">
        <f>B74</f>
        <v>575698.99212598428</v>
      </c>
      <c r="AF32" s="14">
        <f>C75</f>
        <v>659359.87585301825</v>
      </c>
      <c r="AG32" s="13">
        <f>B75</f>
        <v>574964.40682414698</v>
      </c>
      <c r="AH32" s="14">
        <f>C76</f>
        <v>510296.30871391081</v>
      </c>
      <c r="AI32" s="13">
        <f>B76</f>
        <v>591912.62729658792</v>
      </c>
      <c r="AJ32" s="14">
        <f>C77</f>
        <v>521598.85564304458</v>
      </c>
      <c r="AK32" s="13">
        <f>B77</f>
        <v>545392.6902887139</v>
      </c>
      <c r="AL32" s="14">
        <f>C78</f>
        <v>552550.40419947496</v>
      </c>
      <c r="AM32" s="13">
        <f>B78</f>
        <v>533967.42257217842</v>
      </c>
      <c r="AN32" s="14">
        <f>C79</f>
        <v>561680.92749398958</v>
      </c>
      <c r="AO32" s="13">
        <f>B79</f>
        <v>591911.75328083988</v>
      </c>
      <c r="AP32" s="14">
        <f>C80</f>
        <v>588815.72766404203</v>
      </c>
      <c r="AQ32" s="13">
        <f>B80</f>
        <v>587861.26509186346</v>
      </c>
      <c r="AR32" s="14">
        <f>C81</f>
        <v>920418.72301837278</v>
      </c>
      <c r="AS32" s="13">
        <f>B81</f>
        <v>816546.94488188974</v>
      </c>
      <c r="AT32" s="28"/>
      <c r="AU32" s="28"/>
      <c r="AV32" s="28"/>
      <c r="AW32" s="28"/>
      <c r="AX32" s="28"/>
      <c r="AY32" s="28"/>
      <c r="AZ32" s="28"/>
      <c r="BA32" s="28"/>
      <c r="BB32" s="28"/>
      <c r="BC32" s="28"/>
    </row>
    <row r="33" spans="1:61" x14ac:dyDescent="0.25">
      <c r="A33" s="28"/>
      <c r="B33" s="11" t="str">
        <f>A83</f>
        <v>Non-Residential Demand (Ccf)</v>
      </c>
      <c r="C33" s="10"/>
      <c r="D33" s="14">
        <f>C85</f>
        <v>472459.20283774368</v>
      </c>
      <c r="E33" s="13">
        <f>B85</f>
        <v>369131.68388434465</v>
      </c>
      <c r="G33" s="14">
        <f>C86</f>
        <v>394966.80226310133</v>
      </c>
      <c r="H33" s="13">
        <f>B86</f>
        <v>374117</v>
      </c>
      <c r="J33" s="14">
        <f>C87</f>
        <v>335781.44</v>
      </c>
      <c r="K33" s="13">
        <f>B87</f>
        <v>333800.48818965029</v>
      </c>
      <c r="M33" s="14">
        <f>C88</f>
        <v>452130.67000000004</v>
      </c>
      <c r="N33" s="13">
        <f>B88</f>
        <v>299245.56</v>
      </c>
      <c r="P33" s="14">
        <f>C89</f>
        <v>488107.52000000002</v>
      </c>
      <c r="Q33" s="13">
        <f>B89</f>
        <v>330441.18698707118</v>
      </c>
      <c r="S33" s="14">
        <f>C90</f>
        <v>390975.65</v>
      </c>
      <c r="T33" s="13">
        <f>B90</f>
        <v>394304.31583341857</v>
      </c>
      <c r="V33" s="14">
        <f>C91</f>
        <v>588468.22</v>
      </c>
      <c r="W33" s="13">
        <f>B91</f>
        <v>522963.47317457787</v>
      </c>
      <c r="X33" s="14">
        <f>C92</f>
        <v>398263</v>
      </c>
      <c r="Y33" s="13">
        <f>B92</f>
        <v>416886.62917591253</v>
      </c>
      <c r="Z33" s="14">
        <f>C93</f>
        <v>494775</v>
      </c>
      <c r="AA33" s="13">
        <f>B93</f>
        <v>379515</v>
      </c>
      <c r="AB33" s="14">
        <f>C94</f>
        <v>392357</v>
      </c>
      <c r="AC33" s="13">
        <f>B94</f>
        <v>434815</v>
      </c>
      <c r="AD33" s="14">
        <f>C95</f>
        <v>507022</v>
      </c>
      <c r="AE33" s="13">
        <f>B95</f>
        <v>342584.59396698955</v>
      </c>
      <c r="AF33" s="14">
        <f>C96</f>
        <v>400923.84918210417</v>
      </c>
      <c r="AG33" s="13">
        <f>B96</f>
        <v>322657.16013609688</v>
      </c>
      <c r="AH33" s="14">
        <f>C97</f>
        <v>369131.68388434465</v>
      </c>
      <c r="AI33" s="13">
        <f>B97</f>
        <v>354041</v>
      </c>
      <c r="AJ33" s="14">
        <f>C98</f>
        <v>374117</v>
      </c>
      <c r="AK33" s="13">
        <f>B98</f>
        <v>313343</v>
      </c>
      <c r="AL33" s="14">
        <f>C99</f>
        <v>333800.48818965029</v>
      </c>
      <c r="AM33" s="13">
        <f>B99</f>
        <v>329084.72175779555</v>
      </c>
      <c r="AN33" s="14">
        <f>C100</f>
        <v>299245.56</v>
      </c>
      <c r="AO33" s="13">
        <f>B100</f>
        <v>353085</v>
      </c>
      <c r="AP33" s="14">
        <f>C101</f>
        <v>330441.18698707118</v>
      </c>
      <c r="AQ33" s="13">
        <f>B101</f>
        <v>353141.44209072087</v>
      </c>
      <c r="AR33" s="14">
        <f>C102</f>
        <v>394304.31583341857</v>
      </c>
      <c r="AS33" s="13">
        <f>B102</f>
        <v>415604.6500872795</v>
      </c>
      <c r="AT33" s="28"/>
      <c r="AU33" s="28"/>
      <c r="AV33" s="28"/>
      <c r="AW33" s="28"/>
      <c r="AX33" s="28"/>
      <c r="AY33" s="28"/>
      <c r="AZ33" s="28"/>
      <c r="BA33" s="28"/>
      <c r="BB33" s="28"/>
      <c r="BC33" s="28"/>
    </row>
    <row r="34" spans="1:61" x14ac:dyDescent="0.25">
      <c r="A34" s="28"/>
      <c r="B34" s="11" t="str">
        <f>A104</f>
        <v>Wholesale Demand (Ccf)</v>
      </c>
      <c r="C34" s="10"/>
      <c r="D34" s="14">
        <f>C106</f>
        <v>0</v>
      </c>
      <c r="E34" s="13">
        <f>B106</f>
        <v>0</v>
      </c>
      <c r="G34" s="14">
        <f>C107</f>
        <v>0</v>
      </c>
      <c r="H34" s="13">
        <f>B107</f>
        <v>0</v>
      </c>
      <c r="J34" s="14">
        <f>C108</f>
        <v>0</v>
      </c>
      <c r="K34" s="13">
        <f>B108</f>
        <v>0</v>
      </c>
      <c r="M34" s="14">
        <f>C109</f>
        <v>0</v>
      </c>
      <c r="N34" s="13">
        <f>B109</f>
        <v>0</v>
      </c>
      <c r="P34" s="14">
        <f>C110</f>
        <v>0</v>
      </c>
      <c r="Q34" s="13">
        <f>B110</f>
        <v>0</v>
      </c>
      <c r="S34" s="14">
        <f>C111</f>
        <v>0</v>
      </c>
      <c r="T34" s="13">
        <f>B111</f>
        <v>0</v>
      </c>
      <c r="V34" s="14">
        <f>C112</f>
        <v>0</v>
      </c>
      <c r="W34" s="13">
        <f>B112</f>
        <v>0</v>
      </c>
      <c r="X34" s="14">
        <f>C113</f>
        <v>0</v>
      </c>
      <c r="Y34" s="13">
        <f>B113</f>
        <v>0</v>
      </c>
      <c r="Z34" s="14">
        <f>C114</f>
        <v>0</v>
      </c>
      <c r="AA34" s="13">
        <f>B114</f>
        <v>0</v>
      </c>
      <c r="AB34" s="14">
        <f>E114</f>
        <v>0</v>
      </c>
      <c r="AC34" s="13">
        <f>D114</f>
        <v>0</v>
      </c>
      <c r="AD34" s="14">
        <f>G114</f>
        <v>0</v>
      </c>
      <c r="AE34" s="13">
        <f>F114</f>
        <v>0</v>
      </c>
      <c r="AF34" s="14">
        <f>I114</f>
        <v>0</v>
      </c>
      <c r="AG34" s="13">
        <f>H114</f>
        <v>0</v>
      </c>
      <c r="AH34" s="14">
        <f>K114</f>
        <v>0</v>
      </c>
      <c r="AI34" s="13">
        <f>J114</f>
        <v>0</v>
      </c>
      <c r="AJ34" s="14">
        <f>M114</f>
        <v>0</v>
      </c>
      <c r="AK34" s="13">
        <f>L114</f>
        <v>0</v>
      </c>
      <c r="AL34" s="14">
        <f>O114</f>
        <v>0</v>
      </c>
      <c r="AM34" s="13">
        <f>N114</f>
        <v>0</v>
      </c>
      <c r="AN34" s="14">
        <f>Q114</f>
        <v>0</v>
      </c>
      <c r="AO34" s="13">
        <f>P114</f>
        <v>0</v>
      </c>
      <c r="AP34" s="14">
        <f>S114</f>
        <v>0</v>
      </c>
      <c r="AQ34" s="13">
        <f>R114</f>
        <v>0</v>
      </c>
      <c r="AR34" s="14">
        <f>U114</f>
        <v>0</v>
      </c>
      <c r="AS34" s="13">
        <f>T114</f>
        <v>0</v>
      </c>
      <c r="AT34" s="28"/>
      <c r="AU34" s="28"/>
      <c r="AV34" s="28"/>
      <c r="AW34" s="28"/>
      <c r="AX34" s="28"/>
      <c r="AY34" s="28"/>
      <c r="AZ34" s="28"/>
      <c r="BA34" s="28"/>
      <c r="BB34" s="28"/>
      <c r="BC34" s="28"/>
    </row>
    <row r="35" spans="1:61" x14ac:dyDescent="0.25">
      <c r="A35" s="28"/>
      <c r="B35" s="11" t="str">
        <f>"Total Demand ("&amp;'Demand Input'!$C$9&amp;")"</f>
        <v>Total Demand (Ccf)</v>
      </c>
      <c r="C35" s="10"/>
      <c r="D35" s="14">
        <f>SUM(D32:D34)</f>
        <v>1146898.6307805378</v>
      </c>
      <c r="E35" s="13">
        <f>SUM(E32:E34)</f>
        <v>879427.9925982554</v>
      </c>
      <c r="G35" s="14">
        <f>SUM(G32:G34)</f>
        <v>923516.59324219928</v>
      </c>
      <c r="H35" s="13">
        <f>SUM(H32:H34)</f>
        <v>895715.85564304458</v>
      </c>
      <c r="J35" s="14">
        <f>SUM(J32:J34)</f>
        <v>746961.06</v>
      </c>
      <c r="K35" s="13">
        <f>SUM(K32:K34)</f>
        <v>886350.89238912519</v>
      </c>
      <c r="M35" s="14">
        <f>SUM(M32:M34)</f>
        <v>1060694.21</v>
      </c>
      <c r="N35" s="13">
        <f>SUM(N32:N34)</f>
        <v>860926.48749398952</v>
      </c>
      <c r="P35" s="14">
        <f>SUM(P32:P34)</f>
        <v>1481671.06</v>
      </c>
      <c r="Q35" s="13">
        <f>SUM(Q32:Q34)</f>
        <v>919256.91465111321</v>
      </c>
      <c r="S35" s="14">
        <f>SUM(S32:S34)</f>
        <v>903825.2</v>
      </c>
      <c r="T35" s="13">
        <f>SUM(T32:T34)</f>
        <v>1314723.0388517913</v>
      </c>
      <c r="V35" s="14">
        <f t="shared" ref="V35:Y35" si="0">SUM(V32:V34)</f>
        <v>1229983.47</v>
      </c>
      <c r="W35" s="13">
        <f t="shared" si="0"/>
        <v>1557234.7146443941</v>
      </c>
      <c r="X35" s="14">
        <f t="shared" si="0"/>
        <v>1283008.8845144357</v>
      </c>
      <c r="Y35" s="13">
        <f t="shared" si="0"/>
        <v>1212278.994005309</v>
      </c>
      <c r="Z35" s="14">
        <f t="shared" ref="Z35:AI35" si="1">SUM(Z32:Z34)</f>
        <v>1302805.569553806</v>
      </c>
      <c r="AA35" s="13">
        <f t="shared" si="1"/>
        <v>1292965.3175853018</v>
      </c>
      <c r="AB35" s="14">
        <f t="shared" si="1"/>
        <v>929948.01574803144</v>
      </c>
      <c r="AC35" s="13">
        <f t="shared" si="1"/>
        <v>1231618.8503937009</v>
      </c>
      <c r="AD35" s="14">
        <f t="shared" si="1"/>
        <v>1275817.2047244094</v>
      </c>
      <c r="AE35" s="13">
        <f t="shared" si="1"/>
        <v>918283.58609297383</v>
      </c>
      <c r="AF35" s="14">
        <f t="shared" si="1"/>
        <v>1060283.7250351224</v>
      </c>
      <c r="AG35" s="13">
        <f t="shared" si="1"/>
        <v>897621.56696024386</v>
      </c>
      <c r="AH35" s="14">
        <f t="shared" si="1"/>
        <v>879427.9925982554</v>
      </c>
      <c r="AI35" s="13">
        <f t="shared" si="1"/>
        <v>945953.62729658792</v>
      </c>
      <c r="AJ35" s="14">
        <f t="shared" ref="AJ35:AK35" si="2">SUM(AJ32:AJ34)</f>
        <v>895715.85564304458</v>
      </c>
      <c r="AK35" s="13">
        <f t="shared" si="2"/>
        <v>858735.6902887139</v>
      </c>
      <c r="AL35" s="14">
        <f t="shared" ref="AL35:AM35" si="3">SUM(AL32:AL34)</f>
        <v>886350.89238912519</v>
      </c>
      <c r="AM35" s="13">
        <f t="shared" si="3"/>
        <v>863052.14432997396</v>
      </c>
      <c r="AN35" s="14">
        <f t="shared" ref="AN35:AO35" si="4">SUM(AN32:AN34)</f>
        <v>860926.48749398952</v>
      </c>
      <c r="AO35" s="13">
        <f t="shared" si="4"/>
        <v>944996.75328083988</v>
      </c>
      <c r="AP35" s="14">
        <f t="shared" ref="AP35:AQ35" si="5">SUM(AP32:AP34)</f>
        <v>919256.91465111321</v>
      </c>
      <c r="AQ35" s="13">
        <f t="shared" si="5"/>
        <v>941002.70718258433</v>
      </c>
      <c r="AR35" s="14">
        <f t="shared" ref="AR35:AS35" si="6">SUM(AR32:AR34)</f>
        <v>1314723.0388517913</v>
      </c>
      <c r="AS35" s="13">
        <f t="shared" si="6"/>
        <v>1232151.5949691692</v>
      </c>
      <c r="AT35" s="28"/>
      <c r="AU35" s="28"/>
      <c r="AV35" s="28"/>
      <c r="AW35" s="28"/>
      <c r="AX35" s="28"/>
      <c r="AY35" s="28"/>
      <c r="AZ35" s="28"/>
      <c r="BA35" s="28"/>
      <c r="BB35" s="28"/>
      <c r="BC35" s="28"/>
    </row>
    <row r="36" spans="1:61" x14ac:dyDescent="0.25">
      <c r="A36" s="28"/>
      <c r="B36" s="11" t="s">
        <v>14</v>
      </c>
      <c r="C36" s="10"/>
      <c r="D36" s="60">
        <f>E35/D35-1</f>
        <v>-0.23321210000944159</v>
      </c>
      <c r="E36" s="60"/>
      <c r="F36" s="18"/>
      <c r="G36" s="60">
        <f>H35/G35-1</f>
        <v>-3.0103127331534307E-2</v>
      </c>
      <c r="H36" s="60"/>
      <c r="I36" s="18"/>
      <c r="J36" s="60">
        <f>K35/J35-1</f>
        <v>0.18660923554585973</v>
      </c>
      <c r="K36" s="60"/>
      <c r="L36" s="18"/>
      <c r="M36" s="60">
        <f>N35/M35-1</f>
        <v>-0.18833677097757562</v>
      </c>
      <c r="N36" s="60"/>
      <c r="O36" s="18"/>
      <c r="P36" s="60">
        <f>Q35/P35-1</f>
        <v>-0.37958097484126252</v>
      </c>
      <c r="Q36" s="60"/>
      <c r="R36" s="18"/>
      <c r="S36" s="60">
        <f>T35/S35-1</f>
        <v>0.45462091436683916</v>
      </c>
      <c r="T36" s="60"/>
      <c r="U36" s="18"/>
      <c r="V36" s="60">
        <f>W35/V35-1</f>
        <v>0.26606149808207924</v>
      </c>
      <c r="W36" s="60"/>
      <c r="X36" s="60">
        <f>Y35/X35-1</f>
        <v>-5.5128137741536354E-2</v>
      </c>
      <c r="Y36" s="60"/>
      <c r="Z36" s="60">
        <f>AA35/Z35-1</f>
        <v>-7.5531239645177939E-3</v>
      </c>
      <c r="AA36" s="60"/>
      <c r="AB36" s="60">
        <f>AC35/AB35-1</f>
        <v>0.32439537429735954</v>
      </c>
      <c r="AC36" s="60"/>
      <c r="AD36" s="60">
        <f>AE35/AD35-1</f>
        <v>-0.28023890672384122</v>
      </c>
      <c r="AE36" s="60"/>
      <c r="AF36" s="60">
        <f>AG35/AF35-1</f>
        <v>-0.15341380258335124</v>
      </c>
      <c r="AG36" s="60"/>
      <c r="AH36" s="60">
        <f>AI35/AH35-1</f>
        <v>7.5646483007419052E-2</v>
      </c>
      <c r="AI36" s="60"/>
      <c r="AJ36" s="60">
        <f>AK35/AJ35-1</f>
        <v>-4.128559868774706E-2</v>
      </c>
      <c r="AK36" s="60"/>
      <c r="AL36" s="60">
        <f>AM35/AL35-1</f>
        <v>-2.6286144978486248E-2</v>
      </c>
      <c r="AM36" s="60"/>
      <c r="AN36" s="60">
        <f>AO35/AN35-1</f>
        <v>9.7650922591038691E-2</v>
      </c>
      <c r="AO36" s="60"/>
      <c r="AP36" s="60">
        <f>AQ35/AP35-1</f>
        <v>2.3655837867397889E-2</v>
      </c>
      <c r="AQ36" s="60"/>
      <c r="AR36" s="60">
        <f>AS35/AR35-1</f>
        <v>-6.2805200367322622E-2</v>
      </c>
      <c r="AS36" s="60"/>
      <c r="AT36" s="28"/>
      <c r="AU36" s="28"/>
      <c r="AV36" s="28"/>
      <c r="AW36" s="28"/>
      <c r="AX36" s="28"/>
      <c r="AY36" s="28"/>
      <c r="AZ36" s="28"/>
      <c r="BA36" s="28"/>
      <c r="BB36" s="28"/>
      <c r="BC36" s="28"/>
    </row>
    <row r="37" spans="1:61" s="9" customFormat="1" ht="6" customHeight="1" x14ac:dyDescent="0.25">
      <c r="A37" s="28"/>
      <c r="B37" s="10"/>
      <c r="C37" s="10"/>
      <c r="D37" s="10"/>
      <c r="E37" s="10"/>
      <c r="F37" s="15"/>
      <c r="G37" s="10"/>
      <c r="H37" s="10"/>
      <c r="I37" s="15"/>
      <c r="J37" s="10"/>
      <c r="K37" s="10"/>
      <c r="L37" s="15"/>
      <c r="M37" s="10"/>
      <c r="N37" s="10"/>
      <c r="O37" s="15"/>
      <c r="P37" s="10"/>
      <c r="Q37" s="10"/>
      <c r="R37" s="15"/>
      <c r="S37" s="10"/>
      <c r="T37" s="10"/>
      <c r="U37" s="15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30"/>
      <c r="BE37" s="30"/>
      <c r="BF37" s="30"/>
      <c r="BG37" s="30"/>
      <c r="BH37" s="30"/>
      <c r="BI37" s="30"/>
    </row>
    <row r="38" spans="1:61" x14ac:dyDescent="0.25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</row>
    <row r="39" spans="1:61" x14ac:dyDescent="0.25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</row>
    <row r="40" spans="1:61" s="9" customFormat="1" x14ac:dyDescent="0.25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30"/>
      <c r="BE40" s="30"/>
      <c r="BF40" s="30"/>
      <c r="BG40" s="30"/>
      <c r="BH40" s="30"/>
      <c r="BI40" s="30"/>
    </row>
    <row r="41" spans="1:61" s="9" customFormat="1" x14ac:dyDescent="0.25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30"/>
      <c r="BE41" s="30"/>
      <c r="BF41" s="30"/>
      <c r="BG41" s="30"/>
      <c r="BH41" s="30"/>
      <c r="BI41" s="30"/>
    </row>
    <row r="42" spans="1:61" s="9" customFormat="1" x14ac:dyDescent="0.25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30"/>
      <c r="BE42" s="30"/>
      <c r="BF42" s="30"/>
      <c r="BG42" s="30"/>
      <c r="BH42" s="30"/>
      <c r="BI42" s="30"/>
    </row>
    <row r="43" spans="1:61" s="9" customFormat="1" x14ac:dyDescent="0.25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30"/>
      <c r="BE43" s="30"/>
      <c r="BF43" s="30"/>
      <c r="BG43" s="30"/>
      <c r="BH43" s="30"/>
      <c r="BI43" s="30"/>
    </row>
    <row r="44" spans="1:61" s="9" customFormat="1" x14ac:dyDescent="0.25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30"/>
      <c r="BE44" s="30"/>
      <c r="BF44" s="30"/>
      <c r="BG44" s="30"/>
      <c r="BH44" s="30"/>
      <c r="BI44" s="30"/>
    </row>
    <row r="45" spans="1:61" s="9" customFormat="1" x14ac:dyDescent="0.25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30"/>
      <c r="BE45" s="30"/>
      <c r="BF45" s="30"/>
      <c r="BG45" s="30"/>
      <c r="BH45" s="30"/>
      <c r="BI45" s="30"/>
    </row>
    <row r="46" spans="1:61" s="9" customFormat="1" x14ac:dyDescent="0.25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30"/>
      <c r="BE46" s="30"/>
      <c r="BF46" s="30"/>
      <c r="BG46" s="30"/>
      <c r="BH46" s="30"/>
      <c r="BI46" s="30"/>
    </row>
    <row r="47" spans="1:61" s="9" customFormat="1" x14ac:dyDescent="0.25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30"/>
      <c r="BE47" s="30"/>
      <c r="BF47" s="30"/>
      <c r="BG47" s="30"/>
      <c r="BH47" s="30"/>
      <c r="BI47" s="30"/>
    </row>
    <row r="48" spans="1:61" s="9" customFormat="1" x14ac:dyDescent="0.25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30"/>
      <c r="BE48" s="30"/>
      <c r="BF48" s="30"/>
      <c r="BG48" s="30"/>
      <c r="BH48" s="30"/>
      <c r="BI48" s="30"/>
    </row>
    <row r="49" spans="1:61" s="9" customFormat="1" x14ac:dyDescent="0.25"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30"/>
      <c r="BI49" s="30"/>
    </row>
    <row r="50" spans="1:61" s="9" customFormat="1" x14ac:dyDescent="0.25">
      <c r="A50" s="62" t="s">
        <v>24</v>
      </c>
      <c r="B50" s="62"/>
      <c r="C50" s="62"/>
      <c r="D50" s="62"/>
      <c r="E50" s="62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</row>
    <row r="51" spans="1:61" s="9" customFormat="1" x14ac:dyDescent="0.25">
      <c r="A51" s="23"/>
      <c r="B51" s="23"/>
      <c r="C51" s="23"/>
      <c r="D51" s="23"/>
      <c r="E51" s="23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0"/>
    </row>
    <row r="52" spans="1:61" x14ac:dyDescent="0.25">
      <c r="A52" s="7" t="str">
        <f>"Water Produced ("&amp;'Demand Input'!$C$10&amp;")"</f>
        <v>Water Produced (MG)</v>
      </c>
    </row>
    <row r="53" spans="1:61" x14ac:dyDescent="0.25">
      <c r="A53" s="2" t="s">
        <v>3</v>
      </c>
      <c r="B53" s="3" t="s">
        <v>0</v>
      </c>
      <c r="C53" s="3" t="s">
        <v>1</v>
      </c>
      <c r="D53" t="s">
        <v>7</v>
      </c>
    </row>
    <row r="54" spans="1:61" x14ac:dyDescent="0.25">
      <c r="A54" s="1" t="s">
        <v>8</v>
      </c>
      <c r="B54" s="22">
        <f>'Demand Input'!F42</f>
        <v>0</v>
      </c>
      <c r="C54" s="22">
        <f>'Demand Input'!D42</f>
        <v>0</v>
      </c>
      <c r="D54" s="5" t="e">
        <f t="shared" ref="D54:D60" si="7">B54/C54</f>
        <v>#DIV/0!</v>
      </c>
      <c r="E54" s="5"/>
      <c r="F54" s="5"/>
      <c r="I54" s="5"/>
      <c r="L54" s="5"/>
      <c r="O54" s="5"/>
      <c r="R54" s="5"/>
      <c r="U54" s="5"/>
    </row>
    <row r="55" spans="1:61" x14ac:dyDescent="0.25">
      <c r="A55" s="1" t="s">
        <v>9</v>
      </c>
      <c r="B55" s="22">
        <f>'Demand Input'!F43</f>
        <v>0</v>
      </c>
      <c r="C55" s="22">
        <f>'Demand Input'!D43</f>
        <v>0</v>
      </c>
      <c r="D55" s="5" t="e">
        <f t="shared" si="7"/>
        <v>#DIV/0!</v>
      </c>
      <c r="E55" s="5"/>
      <c r="F55" s="5"/>
      <c r="I55" s="5"/>
      <c r="L55" s="5"/>
      <c r="O55" s="5"/>
      <c r="R55" s="5"/>
      <c r="U55" s="5"/>
    </row>
    <row r="56" spans="1:61" x14ac:dyDescent="0.25">
      <c r="A56" s="1" t="s">
        <v>10</v>
      </c>
      <c r="B56" s="22">
        <f>'Demand Input'!F44</f>
        <v>0</v>
      </c>
      <c r="C56" s="22">
        <f>'Demand Input'!D44</f>
        <v>0</v>
      </c>
      <c r="D56" s="5" t="e">
        <f t="shared" si="7"/>
        <v>#DIV/0!</v>
      </c>
      <c r="E56" s="5"/>
      <c r="F56" s="5"/>
      <c r="I56" s="5"/>
      <c r="L56" s="5"/>
      <c r="O56" s="5"/>
      <c r="R56" s="5"/>
      <c r="U56" s="5"/>
    </row>
    <row r="57" spans="1:61" x14ac:dyDescent="0.25">
      <c r="A57" s="1" t="s">
        <v>2</v>
      </c>
      <c r="B57" s="22">
        <f>'Demand Input'!F45</f>
        <v>0</v>
      </c>
      <c r="C57" s="22">
        <f>'Demand Input'!D45</f>
        <v>0</v>
      </c>
      <c r="D57" s="5" t="e">
        <f t="shared" si="7"/>
        <v>#DIV/0!</v>
      </c>
      <c r="E57" s="5"/>
      <c r="F57" s="5"/>
      <c r="I57" s="5"/>
      <c r="L57" s="5"/>
      <c r="O57" s="5"/>
      <c r="R57" s="5"/>
      <c r="U57" s="5"/>
    </row>
    <row r="58" spans="1:61" x14ac:dyDescent="0.25">
      <c r="A58" s="1" t="s">
        <v>11</v>
      </c>
      <c r="B58" s="22">
        <f>'Demand Input'!F46</f>
        <v>0</v>
      </c>
      <c r="C58" s="22">
        <f>'Demand Input'!D46</f>
        <v>0</v>
      </c>
      <c r="D58" s="5" t="e">
        <f t="shared" si="7"/>
        <v>#DIV/0!</v>
      </c>
      <c r="E58" s="5"/>
      <c r="F58" s="5"/>
      <c r="I58" s="5"/>
      <c r="L58" s="5"/>
      <c r="O58" s="5"/>
      <c r="R58" s="5"/>
      <c r="U58" s="5"/>
    </row>
    <row r="59" spans="1:61" x14ac:dyDescent="0.25">
      <c r="A59" s="1" t="s">
        <v>12</v>
      </c>
      <c r="B59" s="22">
        <f>'Demand Input'!F47</f>
        <v>0</v>
      </c>
      <c r="C59" s="22">
        <f>'Demand Input'!D47</f>
        <v>0</v>
      </c>
      <c r="D59" s="5" t="e">
        <f t="shared" si="7"/>
        <v>#DIV/0!</v>
      </c>
      <c r="E59" s="5"/>
      <c r="F59" s="5"/>
      <c r="I59" s="5"/>
      <c r="L59" s="5"/>
      <c r="O59" s="5"/>
      <c r="R59" s="5"/>
      <c r="U59" s="5"/>
    </row>
    <row r="60" spans="1:61" x14ac:dyDescent="0.25">
      <c r="A60" s="1" t="s">
        <v>13</v>
      </c>
      <c r="B60" s="22">
        <f>'Demand Input'!F48</f>
        <v>0</v>
      </c>
      <c r="C60" s="22">
        <f>'Demand Input'!D48</f>
        <v>0</v>
      </c>
      <c r="D60" s="5" t="e">
        <f t="shared" si="7"/>
        <v>#DIV/0!</v>
      </c>
      <c r="E60" s="5"/>
      <c r="F60" s="5"/>
      <c r="I60" s="5"/>
      <c r="L60" s="5"/>
      <c r="O60" s="5"/>
      <c r="R60" s="5"/>
      <c r="U60" s="5"/>
    </row>
    <row r="62" spans="1:61" x14ac:dyDescent="0.25">
      <c r="A62" s="7" t="str">
        <f>"Residential Demand ("&amp;'Demand Input'!$C$9&amp;")"</f>
        <v>Residential Demand (Ccf)</v>
      </c>
    </row>
    <row r="63" spans="1:61" x14ac:dyDescent="0.25">
      <c r="A63" s="2" t="s">
        <v>3</v>
      </c>
      <c r="B63" s="3" t="s">
        <v>0</v>
      </c>
      <c r="C63" s="3" t="s">
        <v>1</v>
      </c>
    </row>
    <row r="64" spans="1:61" x14ac:dyDescent="0.25">
      <c r="A64" s="1" t="s">
        <v>8</v>
      </c>
      <c r="B64" s="6">
        <f>'Demand Input'!F18</f>
        <v>510296.30871391081</v>
      </c>
      <c r="C64" s="6">
        <f>'Demand Input'!B18</f>
        <v>674439.42794279417</v>
      </c>
      <c r="D64" s="4">
        <f>B64/C64</f>
        <v>0.75662288942750544</v>
      </c>
      <c r="E64" s="4"/>
      <c r="F64" s="4"/>
      <c r="I64" s="4"/>
      <c r="L64" s="4"/>
      <c r="O64" s="4"/>
      <c r="R64" s="4"/>
      <c r="U64" s="4"/>
    </row>
    <row r="65" spans="1:61" x14ac:dyDescent="0.25">
      <c r="A65" s="1" t="s">
        <v>9</v>
      </c>
      <c r="B65" s="6">
        <f>'Demand Input'!F19</f>
        <v>521598.85564304458</v>
      </c>
      <c r="C65" s="6">
        <f>'Demand Input'!B19</f>
        <v>528549.79097909795</v>
      </c>
      <c r="D65" s="4">
        <f t="shared" ref="D65:D77" si="8">B65/C65</f>
        <v>0.98684904344928925</v>
      </c>
      <c r="E65" s="4"/>
      <c r="F65" s="4"/>
      <c r="I65" s="4"/>
      <c r="L65" s="4"/>
      <c r="O65" s="4"/>
      <c r="R65" s="4"/>
      <c r="U65" s="4"/>
    </row>
    <row r="66" spans="1:61" x14ac:dyDescent="0.25">
      <c r="A66" s="1" t="s">
        <v>10</v>
      </c>
      <c r="B66" s="6">
        <f>'Demand Input'!F20</f>
        <v>552550.40419947496</v>
      </c>
      <c r="C66" s="6">
        <f>'Demand Input'!B20</f>
        <v>411179.62</v>
      </c>
      <c r="D66" s="4">
        <f t="shared" si="8"/>
        <v>1.3438175856076597</v>
      </c>
      <c r="E66" s="4"/>
      <c r="F66" s="4"/>
      <c r="I66" s="4"/>
      <c r="L66" s="4"/>
      <c r="O66" s="4"/>
      <c r="R66" s="4"/>
      <c r="U66" s="4"/>
    </row>
    <row r="67" spans="1:61" x14ac:dyDescent="0.25">
      <c r="A67" s="1" t="s">
        <v>2</v>
      </c>
      <c r="B67" s="6">
        <f>'Demand Input'!F21</f>
        <v>561680.92749398958</v>
      </c>
      <c r="C67" s="6">
        <f>'Demand Input'!B21</f>
        <v>608563.54</v>
      </c>
      <c r="D67" s="4">
        <f t="shared" si="8"/>
        <v>0.92296184469741571</v>
      </c>
      <c r="E67" s="4"/>
      <c r="F67" s="4"/>
      <c r="I67" s="4"/>
      <c r="L67" s="4"/>
      <c r="O67" s="4"/>
      <c r="R67" s="4"/>
      <c r="U67" s="4"/>
    </row>
    <row r="68" spans="1:61" x14ac:dyDescent="0.25">
      <c r="A68" s="1" t="s">
        <v>11</v>
      </c>
      <c r="B68" s="6">
        <f>'Demand Input'!F22</f>
        <v>588815.72766404203</v>
      </c>
      <c r="C68" s="6">
        <f>'Demand Input'!B22</f>
        <v>993563.54</v>
      </c>
      <c r="D68" s="4">
        <f t="shared" si="8"/>
        <v>0.59263016803539514</v>
      </c>
      <c r="E68" s="4"/>
      <c r="F68" s="4"/>
      <c r="I68" s="4"/>
      <c r="L68" s="4"/>
      <c r="O68" s="4"/>
      <c r="R68" s="4"/>
      <c r="U68" s="4"/>
    </row>
    <row r="69" spans="1:61" x14ac:dyDescent="0.25">
      <c r="A69" s="1" t="s">
        <v>12</v>
      </c>
      <c r="B69" s="6">
        <f>'Demand Input'!F23</f>
        <v>920418.72301837278</v>
      </c>
      <c r="C69" s="6">
        <f>'Demand Input'!B23</f>
        <v>512849.55</v>
      </c>
      <c r="D69" s="4">
        <f t="shared" si="8"/>
        <v>1.7947148886420448</v>
      </c>
      <c r="E69" s="4"/>
      <c r="F69" s="4"/>
      <c r="I69" s="4"/>
      <c r="L69" s="4"/>
      <c r="O69" s="4"/>
      <c r="R69" s="4"/>
      <c r="U69" s="4"/>
    </row>
    <row r="70" spans="1:61" x14ac:dyDescent="0.25">
      <c r="A70" s="1" t="s">
        <v>13</v>
      </c>
      <c r="B70" s="6">
        <f>'Demand Input'!F24</f>
        <v>1034271.2414698163</v>
      </c>
      <c r="C70" s="6">
        <f>'Demand Input'!B24</f>
        <v>641515.25</v>
      </c>
      <c r="D70" s="4">
        <f t="shared" si="8"/>
        <v>1.6122317302196889</v>
      </c>
      <c r="E70" s="4"/>
      <c r="F70" s="4"/>
      <c r="I70" s="4"/>
      <c r="L70" s="4"/>
      <c r="O70" s="4"/>
      <c r="R70" s="4"/>
      <c r="U70" s="4"/>
    </row>
    <row r="71" spans="1:61" x14ac:dyDescent="0.25">
      <c r="A71" s="1" t="s">
        <v>55</v>
      </c>
      <c r="B71" s="6">
        <f>'Demand Input'!F25</f>
        <v>795392.36482939636</v>
      </c>
      <c r="C71" s="6">
        <f>'Demand Input'!B25</f>
        <v>884745.88451443566</v>
      </c>
      <c r="D71" s="4">
        <f t="shared" si="8"/>
        <v>0.89900657211411827</v>
      </c>
    </row>
    <row r="72" spans="1:61" s="9" customFormat="1" x14ac:dyDescent="0.25">
      <c r="A72" s="1" t="s">
        <v>57</v>
      </c>
      <c r="B72" s="6">
        <f>'Demand Input'!F26</f>
        <v>913450.31758530182</v>
      </c>
      <c r="C72" s="6">
        <f>'Demand Input'!B26</f>
        <v>808030.56955380586</v>
      </c>
      <c r="D72" s="4">
        <f t="shared" si="8"/>
        <v>1.1304650492242003</v>
      </c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0"/>
      <c r="BD72" s="30"/>
      <c r="BE72" s="30"/>
      <c r="BF72" s="30"/>
      <c r="BG72" s="30"/>
      <c r="BH72" s="30"/>
      <c r="BI72" s="30"/>
    </row>
    <row r="73" spans="1:61" s="9" customFormat="1" x14ac:dyDescent="0.25">
      <c r="A73" s="1" t="s">
        <v>58</v>
      </c>
      <c r="B73" s="6">
        <f>'Demand Input'!F27</f>
        <v>796803.85039370076</v>
      </c>
      <c r="C73" s="6">
        <f>'Demand Input'!B27</f>
        <v>537591.01574803144</v>
      </c>
      <c r="D73" s="4">
        <f t="shared" si="8"/>
        <v>1.4821747891098727</v>
      </c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30"/>
      <c r="AX73" s="30"/>
      <c r="AY73" s="30"/>
      <c r="AZ73" s="30"/>
      <c r="BA73" s="30"/>
      <c r="BB73" s="30"/>
      <c r="BC73" s="30"/>
      <c r="BD73" s="30"/>
      <c r="BE73" s="30"/>
      <c r="BF73" s="30"/>
      <c r="BG73" s="30"/>
      <c r="BH73" s="30"/>
      <c r="BI73" s="30"/>
    </row>
    <row r="74" spans="1:61" s="9" customFormat="1" x14ac:dyDescent="0.25">
      <c r="A74" s="1" t="s">
        <v>59</v>
      </c>
      <c r="B74" s="6">
        <f>'Demand Input'!F28</f>
        <v>575698.99212598428</v>
      </c>
      <c r="C74" s="6">
        <f>'Demand Input'!B28</f>
        <v>768795.20472440938</v>
      </c>
      <c r="D74" s="4">
        <f t="shared" si="8"/>
        <v>0.74883270419507308</v>
      </c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30"/>
      <c r="BB74" s="30"/>
      <c r="BC74" s="30"/>
      <c r="BD74" s="30"/>
      <c r="BE74" s="30"/>
      <c r="BF74" s="30"/>
      <c r="BG74" s="30"/>
      <c r="BH74" s="30"/>
      <c r="BI74" s="30"/>
    </row>
    <row r="75" spans="1:61" s="9" customFormat="1" x14ac:dyDescent="0.25">
      <c r="A75" s="57">
        <v>44197</v>
      </c>
      <c r="B75" s="6">
        <f>'Demand Input'!F29</f>
        <v>574964.40682414698</v>
      </c>
      <c r="C75" s="6">
        <f>'Demand Input'!B29</f>
        <v>659359.87585301825</v>
      </c>
      <c r="D75" s="4">
        <f t="shared" si="8"/>
        <v>0.87200393575710333</v>
      </c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30"/>
      <c r="BA75" s="30"/>
      <c r="BB75" s="30"/>
      <c r="BC75" s="30"/>
      <c r="BD75" s="30"/>
      <c r="BE75" s="30"/>
      <c r="BF75" s="30"/>
      <c r="BG75" s="30"/>
      <c r="BH75" s="30"/>
      <c r="BI75" s="30"/>
    </row>
    <row r="76" spans="1:61" s="9" customFormat="1" x14ac:dyDescent="0.25">
      <c r="A76" s="57">
        <v>44228</v>
      </c>
      <c r="B76" s="6">
        <f>'Demand Input'!F30</f>
        <v>591912.62729658792</v>
      </c>
      <c r="C76" s="6">
        <f>'Demand Input'!B30</f>
        <v>510296.30871391081</v>
      </c>
      <c r="D76" s="4">
        <f t="shared" si="8"/>
        <v>1.1599390730228345</v>
      </c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  <c r="BE76" s="30"/>
      <c r="BF76" s="30"/>
      <c r="BG76" s="30"/>
      <c r="BH76" s="30"/>
      <c r="BI76" s="30"/>
    </row>
    <row r="77" spans="1:61" s="9" customFormat="1" x14ac:dyDescent="0.25">
      <c r="A77" s="57">
        <v>44256</v>
      </c>
      <c r="B77" s="6">
        <f>'Demand Input'!F31</f>
        <v>545392.6902887139</v>
      </c>
      <c r="C77" s="6">
        <f>'Demand Input'!B31</f>
        <v>521598.85564304458</v>
      </c>
      <c r="D77" s="4">
        <f t="shared" si="8"/>
        <v>1.0456171143556967</v>
      </c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30"/>
      <c r="BA77" s="30"/>
      <c r="BB77" s="30"/>
      <c r="BC77" s="30"/>
      <c r="BD77" s="30"/>
      <c r="BE77" s="30"/>
      <c r="BF77" s="30"/>
      <c r="BG77" s="30"/>
      <c r="BH77" s="30"/>
      <c r="BI77" s="30"/>
    </row>
    <row r="78" spans="1:61" s="9" customFormat="1" x14ac:dyDescent="0.25">
      <c r="A78" s="57">
        <v>44287</v>
      </c>
      <c r="B78" s="6">
        <f>'Demand Input'!F32</f>
        <v>533967.42257217842</v>
      </c>
      <c r="C78" s="6">
        <f>'Demand Input'!B32</f>
        <v>552550.40419947496</v>
      </c>
      <c r="D78" s="4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30"/>
      <c r="BA78" s="30"/>
      <c r="BB78" s="30"/>
      <c r="BC78" s="30"/>
      <c r="BD78" s="30"/>
      <c r="BE78" s="30"/>
      <c r="BF78" s="30"/>
      <c r="BG78" s="30"/>
      <c r="BH78" s="30"/>
      <c r="BI78" s="30"/>
    </row>
    <row r="79" spans="1:61" s="9" customFormat="1" x14ac:dyDescent="0.25">
      <c r="A79" s="57">
        <v>44317</v>
      </c>
      <c r="B79" s="6">
        <f>'Demand Input'!F33</f>
        <v>591911.75328083988</v>
      </c>
      <c r="C79" s="6">
        <f>'Demand Input'!B33</f>
        <v>561680.92749398958</v>
      </c>
      <c r="D79" s="4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30"/>
      <c r="BA79" s="30"/>
      <c r="BB79" s="30"/>
      <c r="BC79" s="30"/>
      <c r="BD79" s="30"/>
      <c r="BE79" s="30"/>
      <c r="BF79" s="30"/>
      <c r="BG79" s="30"/>
      <c r="BH79" s="30"/>
      <c r="BI79" s="30"/>
    </row>
    <row r="80" spans="1:61" s="9" customFormat="1" x14ac:dyDescent="0.25">
      <c r="A80" s="57">
        <v>44348</v>
      </c>
      <c r="B80" s="6">
        <f>'Demand Input'!F34</f>
        <v>587861.26509186346</v>
      </c>
      <c r="C80" s="6">
        <f>'Demand Input'!B34</f>
        <v>588815.72766404203</v>
      </c>
      <c r="D80" s="4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30"/>
      <c r="AX80" s="30"/>
      <c r="AY80" s="30"/>
      <c r="AZ80" s="30"/>
      <c r="BA80" s="30"/>
      <c r="BB80" s="30"/>
      <c r="BC80" s="30"/>
      <c r="BD80" s="30"/>
      <c r="BE80" s="30"/>
      <c r="BF80" s="30"/>
      <c r="BG80" s="30"/>
      <c r="BH80" s="30"/>
      <c r="BI80" s="30"/>
    </row>
    <row r="81" spans="1:61" s="9" customFormat="1" x14ac:dyDescent="0.25">
      <c r="A81" s="57">
        <v>44378</v>
      </c>
      <c r="B81" s="6">
        <f>'Demand Input'!F35</f>
        <v>816546.94488188974</v>
      </c>
      <c r="C81" s="6">
        <f>'Demand Input'!B35</f>
        <v>920418.72301837278</v>
      </c>
      <c r="D81" s="4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0"/>
      <c r="AP81" s="30"/>
      <c r="AQ81" s="30"/>
      <c r="AR81" s="30"/>
      <c r="AS81" s="30"/>
      <c r="AT81" s="30"/>
      <c r="AU81" s="30"/>
      <c r="AV81" s="30"/>
      <c r="AW81" s="30"/>
      <c r="AX81" s="30"/>
      <c r="AY81" s="30"/>
      <c r="AZ81" s="30"/>
      <c r="BA81" s="30"/>
      <c r="BB81" s="30"/>
      <c r="BC81" s="30"/>
      <c r="BD81" s="30"/>
      <c r="BE81" s="30"/>
      <c r="BF81" s="30"/>
      <c r="BG81" s="30"/>
      <c r="BH81" s="30"/>
      <c r="BI81" s="30"/>
    </row>
    <row r="83" spans="1:61" x14ac:dyDescent="0.25">
      <c r="A83" s="7" t="str">
        <f>"Non-Residential Demand ("&amp;'Demand Input'!$C$9&amp;")"</f>
        <v>Non-Residential Demand (Ccf)</v>
      </c>
    </row>
    <row r="84" spans="1:61" x14ac:dyDescent="0.25">
      <c r="A84" s="2" t="s">
        <v>3</v>
      </c>
      <c r="B84" s="3" t="s">
        <v>0</v>
      </c>
      <c r="C84" s="3" t="s">
        <v>1</v>
      </c>
    </row>
    <row r="85" spans="1:61" x14ac:dyDescent="0.25">
      <c r="A85" s="1" t="s">
        <v>8</v>
      </c>
      <c r="B85" s="6">
        <f>'Demand Input'!G18</f>
        <v>369131.68388434465</v>
      </c>
      <c r="C85" s="6">
        <f>'Demand Input'!C18</f>
        <v>472459.20283774368</v>
      </c>
      <c r="D85" s="4">
        <f>B85/C85</f>
        <v>0.78129853682015227</v>
      </c>
      <c r="E85" s="4"/>
      <c r="F85" s="4"/>
      <c r="I85" s="4"/>
      <c r="L85" s="4"/>
      <c r="O85" s="4"/>
      <c r="R85" s="4"/>
      <c r="U85" s="4"/>
    </row>
    <row r="86" spans="1:61" x14ac:dyDescent="0.25">
      <c r="A86" s="1" t="s">
        <v>9</v>
      </c>
      <c r="B86" s="6">
        <f>'Demand Input'!G19</f>
        <v>374117</v>
      </c>
      <c r="C86" s="6">
        <f>'Demand Input'!C19</f>
        <v>394966.80226310133</v>
      </c>
      <c r="D86" s="4">
        <f t="shared" ref="D86:D98" si="9">B86/C86</f>
        <v>0.9472112538480828</v>
      </c>
      <c r="E86" s="4"/>
      <c r="F86" s="4"/>
      <c r="I86" s="4"/>
      <c r="L86" s="4"/>
      <c r="O86" s="4"/>
      <c r="R86" s="4"/>
      <c r="U86" s="4"/>
    </row>
    <row r="87" spans="1:61" x14ac:dyDescent="0.25">
      <c r="A87" s="1" t="s">
        <v>10</v>
      </c>
      <c r="B87" s="6">
        <f>'Demand Input'!G20</f>
        <v>333800.48818965029</v>
      </c>
      <c r="C87" s="6">
        <f>'Demand Input'!C20</f>
        <v>335781.44</v>
      </c>
      <c r="D87" s="4">
        <f t="shared" si="9"/>
        <v>0.9941004725861271</v>
      </c>
      <c r="E87" s="4"/>
      <c r="F87" s="4"/>
      <c r="I87" s="4"/>
      <c r="L87" s="4"/>
      <c r="O87" s="4"/>
      <c r="R87" s="4"/>
      <c r="U87" s="4"/>
    </row>
    <row r="88" spans="1:61" x14ac:dyDescent="0.25">
      <c r="A88" s="1" t="s">
        <v>2</v>
      </c>
      <c r="B88" s="6">
        <f>'Demand Input'!G21</f>
        <v>299245.56</v>
      </c>
      <c r="C88" s="6">
        <f>'Demand Input'!C21</f>
        <v>452130.67000000004</v>
      </c>
      <c r="D88" s="4">
        <f t="shared" si="9"/>
        <v>0.66185636112675117</v>
      </c>
      <c r="E88" s="4"/>
      <c r="F88" s="4"/>
      <c r="I88" s="4"/>
      <c r="L88" s="4"/>
      <c r="O88" s="4"/>
      <c r="R88" s="4"/>
      <c r="U88" s="4"/>
    </row>
    <row r="89" spans="1:61" x14ac:dyDescent="0.25">
      <c r="A89" s="1" t="s">
        <v>11</v>
      </c>
      <c r="B89" s="6">
        <f>'Demand Input'!G22</f>
        <v>330441.18698707118</v>
      </c>
      <c r="C89" s="6">
        <f>'Demand Input'!C22</f>
        <v>488107.52000000002</v>
      </c>
      <c r="D89" s="4">
        <f t="shared" si="9"/>
        <v>0.67698442135673542</v>
      </c>
      <c r="E89" s="4"/>
      <c r="F89" s="4"/>
      <c r="I89" s="4"/>
      <c r="L89" s="4"/>
      <c r="O89" s="4"/>
      <c r="R89" s="4"/>
      <c r="U89" s="4"/>
    </row>
    <row r="90" spans="1:61" x14ac:dyDescent="0.25">
      <c r="A90" s="1" t="s">
        <v>12</v>
      </c>
      <c r="B90" s="6">
        <f>'Demand Input'!G23</f>
        <v>394304.31583341857</v>
      </c>
      <c r="C90" s="6">
        <f>'Demand Input'!C23</f>
        <v>390975.65</v>
      </c>
      <c r="D90" s="4">
        <f t="shared" si="9"/>
        <v>1.0085137420538044</v>
      </c>
      <c r="E90" s="4"/>
      <c r="F90" s="4"/>
      <c r="I90" s="4"/>
      <c r="L90" s="4"/>
      <c r="O90" s="4"/>
      <c r="R90" s="4"/>
      <c r="U90" s="4"/>
    </row>
    <row r="91" spans="1:61" x14ac:dyDescent="0.25">
      <c r="A91" s="1" t="s">
        <v>13</v>
      </c>
      <c r="B91" s="6">
        <f>'Demand Input'!G24</f>
        <v>522963.47317457787</v>
      </c>
      <c r="C91" s="6">
        <f>'Demand Input'!C24</f>
        <v>588468.22</v>
      </c>
      <c r="D91" s="4">
        <f t="shared" si="9"/>
        <v>0.88868600784351259</v>
      </c>
      <c r="E91" s="4"/>
      <c r="F91" s="4"/>
      <c r="I91" s="4"/>
      <c r="L91" s="4"/>
      <c r="O91" s="4"/>
      <c r="R91" s="4"/>
      <c r="U91" s="4"/>
    </row>
    <row r="92" spans="1:61" x14ac:dyDescent="0.25">
      <c r="A92" s="1" t="s">
        <v>55</v>
      </c>
      <c r="B92" s="6">
        <f>'Demand Input'!G25</f>
        <v>416886.62917591253</v>
      </c>
      <c r="C92" s="6">
        <f>'Demand Input'!C25</f>
        <v>398263</v>
      </c>
      <c r="D92" s="4">
        <f t="shared" si="9"/>
        <v>1.0467621375219704</v>
      </c>
    </row>
    <row r="93" spans="1:61" s="9" customFormat="1" x14ac:dyDescent="0.25">
      <c r="A93" s="1" t="s">
        <v>57</v>
      </c>
      <c r="B93" s="6">
        <f>'Demand Input'!G26</f>
        <v>379515</v>
      </c>
      <c r="C93" s="6">
        <f>'Demand Input'!C26</f>
        <v>494775</v>
      </c>
      <c r="D93" s="4">
        <f t="shared" si="9"/>
        <v>0.76704562680006061</v>
      </c>
      <c r="AB93" s="30"/>
      <c r="AC93" s="30"/>
      <c r="AD93" s="30"/>
      <c r="AE93" s="30"/>
      <c r="AF93" s="30"/>
      <c r="AG93" s="30"/>
      <c r="AH93" s="30"/>
      <c r="AI93" s="30"/>
      <c r="AJ93" s="30"/>
      <c r="AK93" s="30"/>
      <c r="AL93" s="30"/>
      <c r="AM93" s="30"/>
      <c r="AN93" s="30"/>
      <c r="AO93" s="30"/>
      <c r="AP93" s="30"/>
      <c r="AQ93" s="30"/>
      <c r="AR93" s="30"/>
      <c r="AS93" s="30"/>
      <c r="AT93" s="30"/>
      <c r="AU93" s="30"/>
      <c r="AV93" s="30"/>
      <c r="AW93" s="30"/>
      <c r="AX93" s="30"/>
      <c r="AY93" s="30"/>
      <c r="AZ93" s="30"/>
      <c r="BA93" s="30"/>
      <c r="BB93" s="30"/>
      <c r="BC93" s="30"/>
      <c r="BD93" s="30"/>
      <c r="BE93" s="30"/>
      <c r="BF93" s="30"/>
      <c r="BG93" s="30"/>
      <c r="BH93" s="30"/>
      <c r="BI93" s="30"/>
    </row>
    <row r="94" spans="1:61" s="9" customFormat="1" x14ac:dyDescent="0.25">
      <c r="A94" s="1" t="s">
        <v>58</v>
      </c>
      <c r="B94" s="6">
        <f>'Demand Input'!G27</f>
        <v>434815</v>
      </c>
      <c r="C94" s="6">
        <f>'Demand Input'!C27</f>
        <v>392357</v>
      </c>
      <c r="D94" s="4">
        <f t="shared" si="9"/>
        <v>1.1082126736619966</v>
      </c>
      <c r="AB94" s="30"/>
      <c r="AC94" s="30"/>
      <c r="AD94" s="30"/>
      <c r="AE94" s="30"/>
      <c r="AF94" s="30"/>
      <c r="AG94" s="30"/>
      <c r="AH94" s="30"/>
      <c r="AI94" s="30"/>
      <c r="AJ94" s="30"/>
      <c r="AK94" s="30"/>
      <c r="AL94" s="30"/>
      <c r="AM94" s="30"/>
      <c r="AN94" s="30"/>
      <c r="AO94" s="30"/>
      <c r="AP94" s="30"/>
      <c r="AQ94" s="30"/>
      <c r="AR94" s="30"/>
      <c r="AS94" s="30"/>
      <c r="AT94" s="30"/>
      <c r="AU94" s="30"/>
      <c r="AV94" s="30"/>
      <c r="AW94" s="30"/>
      <c r="AX94" s="30"/>
      <c r="AY94" s="30"/>
      <c r="AZ94" s="30"/>
      <c r="BA94" s="30"/>
      <c r="BB94" s="30"/>
      <c r="BC94" s="30"/>
      <c r="BD94" s="30"/>
      <c r="BE94" s="30"/>
      <c r="BF94" s="30"/>
      <c r="BG94" s="30"/>
      <c r="BH94" s="30"/>
      <c r="BI94" s="30"/>
    </row>
    <row r="95" spans="1:61" s="9" customFormat="1" x14ac:dyDescent="0.25">
      <c r="A95" s="1" t="s">
        <v>59</v>
      </c>
      <c r="B95" s="6">
        <f>'Demand Input'!G28</f>
        <v>342584.59396698955</v>
      </c>
      <c r="C95" s="6">
        <f>'Demand Input'!C28</f>
        <v>507022</v>
      </c>
      <c r="D95" s="4">
        <f t="shared" si="9"/>
        <v>0.67567993887245437</v>
      </c>
      <c r="AB95" s="30"/>
      <c r="AC95" s="30"/>
      <c r="AD95" s="30"/>
      <c r="AE95" s="30"/>
      <c r="AF95" s="30"/>
      <c r="AG95" s="30"/>
      <c r="AH95" s="30"/>
      <c r="AI95" s="30"/>
      <c r="AJ95" s="30"/>
      <c r="AK95" s="30"/>
      <c r="AL95" s="30"/>
      <c r="AM95" s="30"/>
      <c r="AN95" s="30"/>
      <c r="AO95" s="30"/>
      <c r="AP95" s="30"/>
      <c r="AQ95" s="30"/>
      <c r="AR95" s="30"/>
      <c r="AS95" s="30"/>
      <c r="AT95" s="30"/>
      <c r="AU95" s="30"/>
      <c r="AV95" s="30"/>
      <c r="AW95" s="30"/>
      <c r="AX95" s="30"/>
      <c r="AY95" s="30"/>
      <c r="AZ95" s="30"/>
      <c r="BA95" s="30"/>
      <c r="BB95" s="30"/>
      <c r="BC95" s="30"/>
      <c r="BD95" s="30"/>
      <c r="BE95" s="30"/>
      <c r="BF95" s="30"/>
      <c r="BG95" s="30"/>
      <c r="BH95" s="30"/>
      <c r="BI95" s="30"/>
    </row>
    <row r="96" spans="1:61" s="9" customFormat="1" x14ac:dyDescent="0.25">
      <c r="A96" s="57">
        <v>44197</v>
      </c>
      <c r="B96" s="6">
        <f>'Demand Input'!G29</f>
        <v>322657.16013609688</v>
      </c>
      <c r="C96" s="6">
        <f>'Demand Input'!C29</f>
        <v>400923.84918210417</v>
      </c>
      <c r="D96" s="4">
        <f t="shared" si="9"/>
        <v>0.80478415238785739</v>
      </c>
      <c r="AB96" s="30"/>
      <c r="AC96" s="30"/>
      <c r="AD96" s="30"/>
      <c r="AE96" s="30"/>
      <c r="AF96" s="30"/>
      <c r="AG96" s="30"/>
      <c r="AH96" s="30"/>
      <c r="AI96" s="30"/>
      <c r="AJ96" s="30"/>
      <c r="AK96" s="30"/>
      <c r="AL96" s="30"/>
      <c r="AM96" s="30"/>
      <c r="AN96" s="30"/>
      <c r="AO96" s="30"/>
      <c r="AP96" s="30"/>
      <c r="AQ96" s="30"/>
      <c r="AR96" s="30"/>
      <c r="AS96" s="30"/>
      <c r="AT96" s="30"/>
      <c r="AU96" s="30"/>
      <c r="AV96" s="30"/>
      <c r="AW96" s="30"/>
      <c r="AX96" s="30"/>
      <c r="AY96" s="30"/>
      <c r="AZ96" s="30"/>
      <c r="BA96" s="30"/>
      <c r="BB96" s="30"/>
      <c r="BC96" s="30"/>
      <c r="BD96" s="30"/>
      <c r="BE96" s="30"/>
      <c r="BF96" s="30"/>
      <c r="BG96" s="30"/>
      <c r="BH96" s="30"/>
      <c r="BI96" s="30"/>
    </row>
    <row r="97" spans="1:61" s="9" customFormat="1" x14ac:dyDescent="0.25">
      <c r="A97" s="57">
        <v>44228</v>
      </c>
      <c r="B97" s="6">
        <f>'Demand Input'!G30</f>
        <v>354041</v>
      </c>
      <c r="C97" s="6">
        <f>'Demand Input'!C30</f>
        <v>369131.68388434465</v>
      </c>
      <c r="D97" s="4">
        <f t="shared" si="9"/>
        <v>0.95911842699183525</v>
      </c>
      <c r="AB97" s="30"/>
      <c r="AC97" s="30"/>
      <c r="AD97" s="30"/>
      <c r="AE97" s="30"/>
      <c r="AF97" s="30"/>
      <c r="AG97" s="30"/>
      <c r="AH97" s="30"/>
      <c r="AI97" s="30"/>
      <c r="AJ97" s="30"/>
      <c r="AK97" s="30"/>
      <c r="AL97" s="30"/>
      <c r="AM97" s="30"/>
      <c r="AN97" s="30"/>
      <c r="AO97" s="30"/>
      <c r="AP97" s="30"/>
      <c r="AQ97" s="30"/>
      <c r="AR97" s="30"/>
      <c r="AS97" s="30"/>
      <c r="AT97" s="30"/>
      <c r="AU97" s="30"/>
      <c r="AV97" s="30"/>
      <c r="AW97" s="30"/>
      <c r="AX97" s="30"/>
      <c r="AY97" s="30"/>
      <c r="AZ97" s="30"/>
      <c r="BA97" s="30"/>
      <c r="BB97" s="30"/>
      <c r="BC97" s="30"/>
      <c r="BD97" s="30"/>
      <c r="BE97" s="30"/>
      <c r="BF97" s="30"/>
      <c r="BG97" s="30"/>
      <c r="BH97" s="30"/>
      <c r="BI97" s="30"/>
    </row>
    <row r="98" spans="1:61" s="9" customFormat="1" x14ac:dyDescent="0.25">
      <c r="A98" s="57">
        <v>44256</v>
      </c>
      <c r="B98" s="6">
        <f>'Demand Input'!G31</f>
        <v>313343</v>
      </c>
      <c r="C98" s="6">
        <f>'Demand Input'!C31</f>
        <v>374117</v>
      </c>
      <c r="D98" s="4">
        <f t="shared" si="9"/>
        <v>0.83755349262396528</v>
      </c>
      <c r="AB98" s="30"/>
      <c r="AC98" s="30"/>
      <c r="AD98" s="30"/>
      <c r="AE98" s="30"/>
      <c r="AF98" s="30"/>
      <c r="AG98" s="30"/>
      <c r="AH98" s="30"/>
      <c r="AI98" s="30"/>
      <c r="AJ98" s="30"/>
      <c r="AK98" s="30"/>
      <c r="AL98" s="30"/>
      <c r="AM98" s="30"/>
      <c r="AN98" s="30"/>
      <c r="AO98" s="30"/>
      <c r="AP98" s="30"/>
      <c r="AQ98" s="30"/>
      <c r="AR98" s="30"/>
      <c r="AS98" s="30"/>
      <c r="AT98" s="30"/>
      <c r="AU98" s="30"/>
      <c r="AV98" s="30"/>
      <c r="AW98" s="30"/>
      <c r="AX98" s="30"/>
      <c r="AY98" s="30"/>
      <c r="AZ98" s="30"/>
      <c r="BA98" s="30"/>
      <c r="BB98" s="30"/>
      <c r="BC98" s="30"/>
      <c r="BD98" s="30"/>
      <c r="BE98" s="30"/>
      <c r="BF98" s="30"/>
      <c r="BG98" s="30"/>
      <c r="BH98" s="30"/>
      <c r="BI98" s="30"/>
    </row>
    <row r="99" spans="1:61" s="9" customFormat="1" x14ac:dyDescent="0.25">
      <c r="A99" s="57">
        <v>44287</v>
      </c>
      <c r="B99" s="6">
        <f>'Demand Input'!G32</f>
        <v>329084.72175779555</v>
      </c>
      <c r="C99" s="6">
        <f>'Demand Input'!C32</f>
        <v>333800.48818965029</v>
      </c>
      <c r="D99" s="4"/>
      <c r="AB99" s="30"/>
      <c r="AC99" s="30"/>
      <c r="AD99" s="30"/>
      <c r="AE99" s="30"/>
      <c r="AF99" s="30"/>
      <c r="AG99" s="30"/>
      <c r="AH99" s="30"/>
      <c r="AI99" s="30"/>
      <c r="AJ99" s="30"/>
      <c r="AK99" s="30"/>
      <c r="AL99" s="30"/>
      <c r="AM99" s="30"/>
      <c r="AN99" s="30"/>
      <c r="AO99" s="30"/>
      <c r="AP99" s="30"/>
      <c r="AQ99" s="30"/>
      <c r="AR99" s="30"/>
      <c r="AS99" s="30"/>
      <c r="AT99" s="30"/>
      <c r="AU99" s="30"/>
      <c r="AV99" s="30"/>
      <c r="AW99" s="30"/>
      <c r="AX99" s="30"/>
      <c r="AY99" s="30"/>
      <c r="AZ99" s="30"/>
      <c r="BA99" s="30"/>
      <c r="BB99" s="30"/>
      <c r="BC99" s="30"/>
      <c r="BD99" s="30"/>
      <c r="BE99" s="30"/>
      <c r="BF99" s="30"/>
      <c r="BG99" s="30"/>
      <c r="BH99" s="30"/>
      <c r="BI99" s="30"/>
    </row>
    <row r="100" spans="1:61" s="9" customFormat="1" x14ac:dyDescent="0.25">
      <c r="A100" s="57">
        <v>44317</v>
      </c>
      <c r="B100" s="6">
        <f>'Demand Input'!G33</f>
        <v>353085</v>
      </c>
      <c r="C100" s="6">
        <f>'Demand Input'!C33</f>
        <v>299245.56</v>
      </c>
      <c r="D100" s="4"/>
      <c r="AB100" s="30"/>
      <c r="AC100" s="30"/>
      <c r="AD100" s="30"/>
      <c r="AE100" s="30"/>
      <c r="AF100" s="30"/>
      <c r="AG100" s="30"/>
      <c r="AH100" s="30"/>
      <c r="AI100" s="30"/>
      <c r="AJ100" s="30"/>
      <c r="AK100" s="30"/>
      <c r="AL100" s="30"/>
      <c r="AM100" s="30"/>
      <c r="AN100" s="30"/>
      <c r="AO100" s="30"/>
      <c r="AP100" s="30"/>
      <c r="AQ100" s="30"/>
      <c r="AR100" s="30"/>
      <c r="AS100" s="30"/>
      <c r="AT100" s="30"/>
      <c r="AU100" s="30"/>
      <c r="AV100" s="30"/>
      <c r="AW100" s="30"/>
      <c r="AX100" s="30"/>
      <c r="AY100" s="30"/>
      <c r="AZ100" s="30"/>
      <c r="BA100" s="30"/>
      <c r="BB100" s="30"/>
      <c r="BC100" s="30"/>
      <c r="BD100" s="30"/>
      <c r="BE100" s="30"/>
      <c r="BF100" s="30"/>
      <c r="BG100" s="30"/>
      <c r="BH100" s="30"/>
      <c r="BI100" s="30"/>
    </row>
    <row r="101" spans="1:61" s="9" customFormat="1" x14ac:dyDescent="0.25">
      <c r="A101" s="57">
        <v>44348</v>
      </c>
      <c r="B101" s="6">
        <f>'Demand Input'!G34</f>
        <v>353141.44209072087</v>
      </c>
      <c r="C101" s="6">
        <f>'Demand Input'!C34</f>
        <v>330441.18698707118</v>
      </c>
      <c r="D101" s="4"/>
      <c r="AB101" s="30"/>
      <c r="AC101" s="30"/>
      <c r="AD101" s="30"/>
      <c r="AE101" s="30"/>
      <c r="AF101" s="30"/>
      <c r="AG101" s="30"/>
      <c r="AH101" s="30"/>
      <c r="AI101" s="30"/>
      <c r="AJ101" s="30"/>
      <c r="AK101" s="30"/>
      <c r="AL101" s="30"/>
      <c r="AM101" s="30"/>
      <c r="AN101" s="30"/>
      <c r="AO101" s="30"/>
      <c r="AP101" s="30"/>
      <c r="AQ101" s="30"/>
      <c r="AR101" s="30"/>
      <c r="AS101" s="30"/>
      <c r="AT101" s="30"/>
      <c r="AU101" s="30"/>
      <c r="AV101" s="30"/>
      <c r="AW101" s="30"/>
      <c r="AX101" s="30"/>
      <c r="AY101" s="30"/>
      <c r="AZ101" s="30"/>
      <c r="BA101" s="30"/>
      <c r="BB101" s="30"/>
      <c r="BC101" s="30"/>
      <c r="BD101" s="30"/>
      <c r="BE101" s="30"/>
      <c r="BF101" s="30"/>
      <c r="BG101" s="30"/>
      <c r="BH101" s="30"/>
      <c r="BI101" s="30"/>
    </row>
    <row r="102" spans="1:61" s="9" customFormat="1" x14ac:dyDescent="0.25">
      <c r="A102" s="57">
        <v>44378</v>
      </c>
      <c r="B102" s="6">
        <f>'Demand Input'!G35</f>
        <v>415604.6500872795</v>
      </c>
      <c r="C102" s="6">
        <f>'Demand Input'!C35</f>
        <v>394304.31583341857</v>
      </c>
      <c r="D102" s="4"/>
      <c r="AB102" s="30"/>
      <c r="AC102" s="30"/>
      <c r="AD102" s="30"/>
      <c r="AE102" s="30"/>
      <c r="AF102" s="30"/>
      <c r="AG102" s="30"/>
      <c r="AH102" s="30"/>
      <c r="AI102" s="30"/>
      <c r="AJ102" s="30"/>
      <c r="AK102" s="30"/>
      <c r="AL102" s="30"/>
      <c r="AM102" s="30"/>
      <c r="AN102" s="30"/>
      <c r="AO102" s="30"/>
      <c r="AP102" s="30"/>
      <c r="AQ102" s="30"/>
      <c r="AR102" s="30"/>
      <c r="AS102" s="30"/>
      <c r="AT102" s="30"/>
      <c r="AU102" s="30"/>
      <c r="AV102" s="30"/>
      <c r="AW102" s="30"/>
      <c r="AX102" s="30"/>
      <c r="AY102" s="30"/>
      <c r="AZ102" s="30"/>
      <c r="BA102" s="30"/>
      <c r="BB102" s="30"/>
      <c r="BC102" s="30"/>
      <c r="BD102" s="30"/>
      <c r="BE102" s="30"/>
      <c r="BF102" s="30"/>
      <c r="BG102" s="30"/>
      <c r="BH102" s="30"/>
      <c r="BI102" s="30"/>
    </row>
    <row r="104" spans="1:61" x14ac:dyDescent="0.25">
      <c r="A104" s="7" t="str">
        <f>"Wholesale Demand ("&amp;'Demand Input'!$C$9&amp;")"</f>
        <v>Wholesale Demand (Ccf)</v>
      </c>
    </row>
    <row r="105" spans="1:61" x14ac:dyDescent="0.25">
      <c r="A105" s="2" t="s">
        <v>3</v>
      </c>
      <c r="B105" s="3" t="s">
        <v>0</v>
      </c>
      <c r="C105" s="3" t="s">
        <v>1</v>
      </c>
    </row>
    <row r="106" spans="1:61" x14ac:dyDescent="0.25">
      <c r="A106" s="1" t="s">
        <v>8</v>
      </c>
      <c r="B106" s="6">
        <f>'Demand Input'!H18</f>
        <v>0</v>
      </c>
      <c r="C106" s="6">
        <f>'Demand Input'!D18</f>
        <v>0</v>
      </c>
      <c r="D106" s="4" t="e">
        <f>B106/C106</f>
        <v>#DIV/0!</v>
      </c>
      <c r="E106" s="4"/>
      <c r="F106" s="4"/>
      <c r="I106" s="4"/>
      <c r="L106" s="4"/>
      <c r="O106" s="4"/>
      <c r="R106" s="4"/>
      <c r="U106" s="4"/>
    </row>
    <row r="107" spans="1:61" x14ac:dyDescent="0.25">
      <c r="A107" s="1" t="s">
        <v>9</v>
      </c>
      <c r="B107" s="6">
        <f>'Demand Input'!H19</f>
        <v>0</v>
      </c>
      <c r="C107" s="6">
        <f>'Demand Input'!D19</f>
        <v>0</v>
      </c>
      <c r="D107" s="4" t="e">
        <f t="shared" ref="D107:D112" si="10">B107/C107</f>
        <v>#DIV/0!</v>
      </c>
      <c r="E107" s="4"/>
      <c r="F107" s="4"/>
      <c r="I107" s="4"/>
      <c r="L107" s="4"/>
      <c r="O107" s="4"/>
      <c r="R107" s="4"/>
      <c r="U107" s="4"/>
    </row>
    <row r="108" spans="1:61" x14ac:dyDescent="0.25">
      <c r="A108" s="1" t="s">
        <v>10</v>
      </c>
      <c r="B108" s="6">
        <f>'Demand Input'!H20</f>
        <v>0</v>
      </c>
      <c r="C108" s="6">
        <f>'Demand Input'!D20</f>
        <v>0</v>
      </c>
      <c r="D108" s="4" t="e">
        <f t="shared" si="10"/>
        <v>#DIV/0!</v>
      </c>
      <c r="E108" s="4"/>
      <c r="F108" s="4"/>
      <c r="I108" s="4"/>
      <c r="L108" s="4"/>
      <c r="O108" s="4"/>
      <c r="R108" s="4"/>
      <c r="U108" s="4"/>
    </row>
    <row r="109" spans="1:61" x14ac:dyDescent="0.25">
      <c r="A109" s="1" t="s">
        <v>2</v>
      </c>
      <c r="B109" s="6">
        <f>'Demand Input'!H21</f>
        <v>0</v>
      </c>
      <c r="C109" s="6">
        <f>'Demand Input'!D21</f>
        <v>0</v>
      </c>
      <c r="D109" s="4" t="e">
        <f t="shared" si="10"/>
        <v>#DIV/0!</v>
      </c>
      <c r="E109" s="4"/>
      <c r="F109" s="4"/>
      <c r="I109" s="4"/>
      <c r="L109" s="4"/>
      <c r="O109" s="4"/>
      <c r="R109" s="4"/>
      <c r="U109" s="4"/>
    </row>
    <row r="110" spans="1:61" x14ac:dyDescent="0.25">
      <c r="A110" s="1" t="s">
        <v>11</v>
      </c>
      <c r="B110" s="6">
        <f>'Demand Input'!H22</f>
        <v>0</v>
      </c>
      <c r="C110" s="6">
        <f>'Demand Input'!D22</f>
        <v>0</v>
      </c>
      <c r="D110" s="4" t="e">
        <f t="shared" si="10"/>
        <v>#DIV/0!</v>
      </c>
      <c r="E110" s="4"/>
      <c r="F110" s="4"/>
      <c r="I110" s="4"/>
      <c r="L110" s="4"/>
      <c r="O110" s="4"/>
      <c r="R110" s="4"/>
      <c r="U110" s="4"/>
    </row>
    <row r="111" spans="1:61" x14ac:dyDescent="0.25">
      <c r="A111" s="1" t="s">
        <v>12</v>
      </c>
      <c r="B111" s="6">
        <f>'Demand Input'!H23</f>
        <v>0</v>
      </c>
      <c r="C111" s="6">
        <f>'Demand Input'!D23</f>
        <v>0</v>
      </c>
      <c r="D111" s="4" t="e">
        <f t="shared" si="10"/>
        <v>#DIV/0!</v>
      </c>
      <c r="E111" s="4"/>
      <c r="F111" s="4"/>
      <c r="I111" s="4"/>
      <c r="L111" s="4"/>
      <c r="O111" s="4"/>
      <c r="R111" s="4"/>
      <c r="U111" s="4"/>
    </row>
    <row r="112" spans="1:61" x14ac:dyDescent="0.25">
      <c r="A112" s="1" t="s">
        <v>13</v>
      </c>
      <c r="B112" s="6">
        <f>'Demand Input'!H24</f>
        <v>0</v>
      </c>
      <c r="C112" s="6">
        <f>'Demand Input'!D24</f>
        <v>0</v>
      </c>
      <c r="D112" s="4" t="e">
        <f t="shared" si="10"/>
        <v>#DIV/0!</v>
      </c>
      <c r="E112" s="4"/>
      <c r="F112" s="4"/>
      <c r="I112" s="4"/>
      <c r="L112" s="4"/>
      <c r="O112" s="4"/>
      <c r="R112" s="4"/>
      <c r="U112" s="4"/>
    </row>
  </sheetData>
  <mergeCells count="38">
    <mergeCell ref="AR31:AS31"/>
    <mergeCell ref="AR36:AS36"/>
    <mergeCell ref="AP31:AQ31"/>
    <mergeCell ref="AP36:AQ36"/>
    <mergeCell ref="AN31:AO31"/>
    <mergeCell ref="AN36:AO36"/>
    <mergeCell ref="C2:X2"/>
    <mergeCell ref="D36:E36"/>
    <mergeCell ref="G36:H36"/>
    <mergeCell ref="J36:K36"/>
    <mergeCell ref="M36:N36"/>
    <mergeCell ref="S31:T31"/>
    <mergeCell ref="V31:W31"/>
    <mergeCell ref="X31:Y31"/>
    <mergeCell ref="X36:Y36"/>
    <mergeCell ref="P36:Q36"/>
    <mergeCell ref="S36:T36"/>
    <mergeCell ref="D31:E31"/>
    <mergeCell ref="A50:E50"/>
    <mergeCell ref="V36:W36"/>
    <mergeCell ref="AB36:AC36"/>
    <mergeCell ref="Z31:AA31"/>
    <mergeCell ref="Z36:AA36"/>
    <mergeCell ref="G31:H31"/>
    <mergeCell ref="J31:K31"/>
    <mergeCell ref="M31:N31"/>
    <mergeCell ref="P31:Q31"/>
    <mergeCell ref="AB31:AC31"/>
    <mergeCell ref="AF31:AG31"/>
    <mergeCell ref="AF36:AG36"/>
    <mergeCell ref="AD31:AE31"/>
    <mergeCell ref="AL31:AM31"/>
    <mergeCell ref="AL36:AM36"/>
    <mergeCell ref="AJ31:AK31"/>
    <mergeCell ref="AJ36:AK36"/>
    <mergeCell ref="AD36:AE36"/>
    <mergeCell ref="AH31:AI31"/>
    <mergeCell ref="AH36:AI36"/>
  </mergeCells>
  <pageMargins left="0.53" right="0.4" top="0.75" bottom="0.75" header="0.3" footer="0.3"/>
  <pageSetup scale="6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S72"/>
  <sheetViews>
    <sheetView showGridLines="0" zoomScale="70" zoomScaleNormal="70" workbookViewId="0">
      <selection activeCell="AG41" sqref="AG41"/>
    </sheetView>
  </sheetViews>
  <sheetFormatPr defaultColWidth="9.140625" defaultRowHeight="15" x14ac:dyDescent="0.25"/>
  <cols>
    <col min="1" max="1" width="11.85546875" style="30" customWidth="1"/>
    <col min="2" max="4" width="18.28515625" style="30" customWidth="1"/>
    <col min="5" max="5" width="1.85546875" style="30" customWidth="1"/>
    <col min="6" max="8" width="18.28515625" style="30" customWidth="1"/>
    <col min="9" max="16384" width="9.140625" style="30"/>
  </cols>
  <sheetData>
    <row r="1" spans="1:71" s="8" customFormat="1" ht="15" customHeight="1" x14ac:dyDescent="0.25">
      <c r="A1" s="67" t="s">
        <v>22</v>
      </c>
      <c r="B1" s="68"/>
      <c r="C1" s="68"/>
      <c r="D1" s="68"/>
      <c r="E1" s="68"/>
      <c r="F1" s="68"/>
      <c r="G1" s="68"/>
      <c r="H1" s="68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</row>
    <row r="2" spans="1:71" s="8" customFormat="1" ht="15" customHeight="1" x14ac:dyDescent="0.25">
      <c r="A2" s="68"/>
      <c r="B2" s="68"/>
      <c r="C2" s="68"/>
      <c r="D2" s="68"/>
      <c r="E2" s="68"/>
      <c r="F2" s="68"/>
      <c r="G2" s="68"/>
      <c r="H2" s="68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</row>
    <row r="3" spans="1:71" s="8" customFormat="1" ht="15" customHeight="1" x14ac:dyDescent="0.25">
      <c r="A3" s="68"/>
      <c r="B3" s="68"/>
      <c r="C3" s="68"/>
      <c r="D3" s="68"/>
      <c r="E3" s="68"/>
      <c r="F3" s="68"/>
      <c r="G3" s="68"/>
      <c r="H3" s="68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</row>
    <row r="4" spans="1:71" s="8" customFormat="1" ht="15" customHeight="1" x14ac:dyDescent="0.25">
      <c r="A4" s="68"/>
      <c r="B4" s="68"/>
      <c r="C4" s="68"/>
      <c r="D4" s="68"/>
      <c r="E4" s="68"/>
      <c r="F4" s="68"/>
      <c r="G4" s="68"/>
      <c r="H4" s="68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</row>
    <row r="5" spans="1:71" s="8" customFormat="1" ht="15" customHeight="1" x14ac:dyDescent="0.25">
      <c r="A5" s="32"/>
      <c r="B5" s="32"/>
      <c r="C5" s="69" t="str">
        <f>C8</f>
        <v>Narragansett Bay Commission</v>
      </c>
      <c r="D5" s="69"/>
      <c r="E5" s="69"/>
      <c r="F5" s="69"/>
      <c r="G5" s="69"/>
      <c r="H5" s="69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</row>
    <row r="6" spans="1:71" s="8" customFormat="1" ht="15" customHeight="1" x14ac:dyDescent="0.25">
      <c r="A6" s="32"/>
      <c r="B6" s="32"/>
      <c r="C6" s="69"/>
      <c r="D6" s="69"/>
      <c r="E6" s="69"/>
      <c r="F6" s="69"/>
      <c r="G6" s="69"/>
      <c r="H6" s="69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</row>
    <row r="7" spans="1:71" s="8" customFormat="1" x14ac:dyDescent="0.25">
      <c r="A7" s="33"/>
      <c r="B7" s="33"/>
      <c r="C7" s="33"/>
      <c r="D7" s="33"/>
      <c r="E7" s="33"/>
      <c r="F7" s="33"/>
      <c r="G7" s="33"/>
      <c r="H7" s="33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</row>
    <row r="8" spans="1:71" s="8" customFormat="1" x14ac:dyDescent="0.25">
      <c r="A8" s="33"/>
      <c r="B8" s="34" t="s">
        <v>20</v>
      </c>
      <c r="C8" s="71" t="s">
        <v>49</v>
      </c>
      <c r="D8" s="71"/>
      <c r="E8" s="33"/>
      <c r="F8" s="33"/>
      <c r="G8" s="33"/>
      <c r="H8" s="33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</row>
    <row r="9" spans="1:71" s="8" customFormat="1" x14ac:dyDescent="0.25">
      <c r="A9" s="33"/>
      <c r="B9" s="34" t="s">
        <v>15</v>
      </c>
      <c r="C9" s="71" t="s">
        <v>51</v>
      </c>
      <c r="D9" s="71"/>
      <c r="E9" s="33"/>
      <c r="F9" s="33" t="s">
        <v>50</v>
      </c>
      <c r="G9" s="33"/>
      <c r="H9" s="33"/>
      <c r="I9" s="30"/>
      <c r="J9" s="30"/>
      <c r="K9" s="30"/>
      <c r="L9" s="30"/>
      <c r="M9" s="31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</row>
    <row r="10" spans="1:71" s="8" customFormat="1" x14ac:dyDescent="0.25">
      <c r="A10" s="33"/>
      <c r="B10" s="34" t="s">
        <v>19</v>
      </c>
      <c r="C10" s="71" t="s">
        <v>46</v>
      </c>
      <c r="D10" s="71"/>
      <c r="E10" s="33"/>
      <c r="F10" s="33"/>
      <c r="G10" s="33"/>
      <c r="H10" s="33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</row>
    <row r="11" spans="1:71" s="8" customFormat="1" ht="6.75" customHeight="1" x14ac:dyDescent="0.25">
      <c r="A11" s="33"/>
      <c r="B11" s="33"/>
      <c r="C11" s="33"/>
      <c r="D11" s="33"/>
      <c r="E11" s="33"/>
      <c r="F11" s="33"/>
      <c r="G11" s="33"/>
      <c r="H11" s="33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</row>
    <row r="12" spans="1:71" s="8" customFormat="1" ht="2.25" customHeight="1" x14ac:dyDescent="0.25">
      <c r="A12" s="35"/>
      <c r="B12" s="66"/>
      <c r="C12" s="66"/>
      <c r="D12" s="66"/>
      <c r="E12" s="66"/>
      <c r="F12" s="66"/>
      <c r="G12" s="66"/>
      <c r="H12" s="66"/>
      <c r="I12" s="28"/>
      <c r="J12" s="28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</row>
    <row r="13" spans="1:71" s="8" customFormat="1" ht="6.75" customHeight="1" x14ac:dyDescent="0.25">
      <c r="A13" s="33"/>
      <c r="B13" s="33"/>
      <c r="C13" s="33"/>
      <c r="D13" s="33"/>
      <c r="E13" s="33"/>
      <c r="F13" s="33"/>
      <c r="G13" s="33"/>
      <c r="H13" s="33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</row>
    <row r="14" spans="1:71" s="8" customFormat="1" ht="23.25" x14ac:dyDescent="0.35">
      <c r="A14" s="36"/>
      <c r="B14" s="70" t="s">
        <v>52</v>
      </c>
      <c r="C14" s="70"/>
      <c r="D14" s="70"/>
      <c r="E14" s="70"/>
      <c r="F14" s="70"/>
      <c r="G14" s="70"/>
      <c r="H14" s="7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</row>
    <row r="15" spans="1:71" s="8" customFormat="1" x14ac:dyDescent="0.25">
      <c r="A15" s="36"/>
      <c r="B15" s="64" t="s">
        <v>16</v>
      </c>
      <c r="C15" s="64"/>
      <c r="D15" s="64"/>
      <c r="E15" s="64"/>
      <c r="F15" s="64"/>
      <c r="G15" s="64"/>
      <c r="H15" s="64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</row>
    <row r="16" spans="1:71" s="8" customFormat="1" x14ac:dyDescent="0.25">
      <c r="A16" s="35"/>
      <c r="B16" s="72" t="s">
        <v>62</v>
      </c>
      <c r="C16" s="72"/>
      <c r="D16" s="72"/>
      <c r="E16" s="35"/>
      <c r="F16" s="72" t="s">
        <v>61</v>
      </c>
      <c r="G16" s="72"/>
      <c r="H16" s="72"/>
      <c r="I16" s="28"/>
      <c r="J16" s="28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</row>
    <row r="17" spans="1:71" s="8" customFormat="1" x14ac:dyDescent="0.25">
      <c r="A17" s="37" t="s">
        <v>3</v>
      </c>
      <c r="B17" s="17" t="s">
        <v>4</v>
      </c>
      <c r="C17" s="17" t="s">
        <v>5</v>
      </c>
      <c r="D17" s="17" t="s">
        <v>6</v>
      </c>
      <c r="E17" s="16"/>
      <c r="F17" s="17" t="s">
        <v>4</v>
      </c>
      <c r="G17" s="17" t="s">
        <v>5</v>
      </c>
      <c r="H17" s="17" t="s">
        <v>6</v>
      </c>
      <c r="I17" s="28"/>
      <c r="J17" s="28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</row>
    <row r="18" spans="1:71" s="8" customFormat="1" x14ac:dyDescent="0.25">
      <c r="A18" s="41" t="s">
        <v>8</v>
      </c>
      <c r="B18" s="20">
        <v>674439.42794279417</v>
      </c>
      <c r="C18" s="20">
        <v>472459.20283774368</v>
      </c>
      <c r="D18" s="20"/>
      <c r="E18" s="21"/>
      <c r="F18" s="20">
        <v>510296.30871391081</v>
      </c>
      <c r="G18" s="20">
        <v>369131.68388434465</v>
      </c>
      <c r="H18" s="20"/>
      <c r="I18" s="28"/>
      <c r="J18" s="28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</row>
    <row r="19" spans="1:71" s="8" customFormat="1" x14ac:dyDescent="0.25">
      <c r="A19" s="41" t="s">
        <v>9</v>
      </c>
      <c r="B19" s="20">
        <v>528549.79097909795</v>
      </c>
      <c r="C19" s="20">
        <v>394966.80226310133</v>
      </c>
      <c r="D19" s="20"/>
      <c r="E19" s="21"/>
      <c r="F19" s="20">
        <v>521598.85564304458</v>
      </c>
      <c r="G19" s="20">
        <v>374117</v>
      </c>
      <c r="H19" s="20"/>
      <c r="I19" s="28"/>
      <c r="J19" s="28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</row>
    <row r="20" spans="1:71" s="8" customFormat="1" x14ac:dyDescent="0.25">
      <c r="A20" s="41" t="s">
        <v>10</v>
      </c>
      <c r="B20" s="20">
        <v>411179.62</v>
      </c>
      <c r="C20" s="20">
        <v>335781.44</v>
      </c>
      <c r="D20" s="20"/>
      <c r="E20" s="21"/>
      <c r="F20" s="20">
        <v>552550.40419947496</v>
      </c>
      <c r="G20" s="20">
        <v>333800.48818965029</v>
      </c>
      <c r="H20" s="20"/>
      <c r="I20" s="28"/>
      <c r="J20" s="28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</row>
    <row r="21" spans="1:71" s="8" customFormat="1" x14ac:dyDescent="0.25">
      <c r="A21" s="41" t="s">
        <v>2</v>
      </c>
      <c r="B21" s="20">
        <v>608563.54</v>
      </c>
      <c r="C21" s="20">
        <v>452130.67000000004</v>
      </c>
      <c r="D21" s="20"/>
      <c r="E21" s="21"/>
      <c r="F21" s="20">
        <v>561680.92749398958</v>
      </c>
      <c r="G21" s="20">
        <v>299245.56</v>
      </c>
      <c r="H21" s="20"/>
      <c r="I21" s="28"/>
      <c r="J21" s="28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</row>
    <row r="22" spans="1:71" s="8" customFormat="1" x14ac:dyDescent="0.25">
      <c r="A22" s="41" t="s">
        <v>11</v>
      </c>
      <c r="B22" s="20">
        <v>993563.54</v>
      </c>
      <c r="C22" s="20">
        <v>488107.52000000002</v>
      </c>
      <c r="D22" s="20"/>
      <c r="E22" s="21"/>
      <c r="F22" s="20">
        <v>588815.72766404203</v>
      </c>
      <c r="G22" s="20">
        <v>330441.18698707118</v>
      </c>
      <c r="H22" s="20"/>
      <c r="I22" s="28"/>
      <c r="J22" s="28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</row>
    <row r="23" spans="1:71" s="8" customFormat="1" x14ac:dyDescent="0.25">
      <c r="A23" s="41" t="s">
        <v>12</v>
      </c>
      <c r="B23" s="20">
        <v>512849.55</v>
      </c>
      <c r="C23" s="20">
        <v>390975.65</v>
      </c>
      <c r="D23" s="20"/>
      <c r="E23" s="21"/>
      <c r="F23" s="20">
        <v>920418.72301837278</v>
      </c>
      <c r="G23" s="20">
        <v>394304.31583341857</v>
      </c>
      <c r="H23" s="20"/>
      <c r="I23" s="28"/>
      <c r="J23" s="28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</row>
    <row r="24" spans="1:71" s="8" customFormat="1" x14ac:dyDescent="0.25">
      <c r="A24" s="41" t="s">
        <v>13</v>
      </c>
      <c r="B24" s="20">
        <v>641515.25</v>
      </c>
      <c r="C24" s="20">
        <v>588468.22</v>
      </c>
      <c r="D24" s="20"/>
      <c r="E24" s="21"/>
      <c r="F24" s="20">
        <v>1034271.2414698163</v>
      </c>
      <c r="G24" s="20">
        <v>522963.47317457787</v>
      </c>
      <c r="H24" s="20"/>
      <c r="I24" s="28"/>
      <c r="J24" s="28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</row>
    <row r="25" spans="1:71" s="8" customFormat="1" x14ac:dyDescent="0.25">
      <c r="A25" s="41" t="s">
        <v>55</v>
      </c>
      <c r="B25" s="20">
        <v>884745.88451443566</v>
      </c>
      <c r="C25" s="20">
        <v>398263</v>
      </c>
      <c r="D25" s="20"/>
      <c r="E25" s="21"/>
      <c r="F25" s="20">
        <v>795392.36482939636</v>
      </c>
      <c r="G25" s="20">
        <v>416886.62917591253</v>
      </c>
      <c r="H25" s="20"/>
      <c r="I25" s="28"/>
      <c r="J25" s="28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</row>
    <row r="26" spans="1:71" s="8" customFormat="1" x14ac:dyDescent="0.25">
      <c r="A26" s="41" t="s">
        <v>57</v>
      </c>
      <c r="B26" s="20">
        <v>808030.56955380586</v>
      </c>
      <c r="C26" s="20">
        <v>494775</v>
      </c>
      <c r="D26" s="20"/>
      <c r="E26" s="21"/>
      <c r="F26" s="20">
        <v>913450.31758530182</v>
      </c>
      <c r="G26" s="20">
        <v>379515</v>
      </c>
      <c r="H26" s="20"/>
      <c r="I26" s="28"/>
      <c r="J26" s="28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</row>
    <row r="27" spans="1:71" s="8" customFormat="1" x14ac:dyDescent="0.25">
      <c r="A27" s="41" t="s">
        <v>58</v>
      </c>
      <c r="B27" s="20">
        <v>537591.01574803144</v>
      </c>
      <c r="C27" s="20">
        <v>392357</v>
      </c>
      <c r="D27" s="20"/>
      <c r="E27" s="21"/>
      <c r="F27" s="20">
        <v>796803.85039370076</v>
      </c>
      <c r="G27" s="20">
        <v>434815</v>
      </c>
      <c r="H27" s="20"/>
      <c r="I27" s="28"/>
      <c r="J27" s="28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</row>
    <row r="28" spans="1:71" s="8" customFormat="1" x14ac:dyDescent="0.25">
      <c r="A28" s="41" t="s">
        <v>59</v>
      </c>
      <c r="B28" s="20">
        <v>768795.20472440938</v>
      </c>
      <c r="C28" s="20">
        <v>507022</v>
      </c>
      <c r="D28" s="20"/>
      <c r="E28" s="21"/>
      <c r="F28" s="20">
        <v>575698.99212598428</v>
      </c>
      <c r="G28" s="20">
        <v>342584.59396698955</v>
      </c>
      <c r="H28" s="20"/>
      <c r="I28" s="28"/>
      <c r="J28" s="28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</row>
    <row r="29" spans="1:71" s="8" customFormat="1" x14ac:dyDescent="0.25">
      <c r="A29" s="41" t="s">
        <v>60</v>
      </c>
      <c r="B29" s="20">
        <v>659359.87585301825</v>
      </c>
      <c r="C29" s="20">
        <v>400923.84918210417</v>
      </c>
      <c r="D29" s="20"/>
      <c r="E29" s="21"/>
      <c r="F29" s="20">
        <v>574964.40682414698</v>
      </c>
      <c r="G29" s="20">
        <v>322657.16013609688</v>
      </c>
      <c r="H29" s="20"/>
      <c r="I29" s="28"/>
      <c r="J29" s="28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</row>
    <row r="30" spans="1:71" s="8" customFormat="1" x14ac:dyDescent="0.25">
      <c r="A30" s="41" t="s">
        <v>8</v>
      </c>
      <c r="B30" s="20">
        <f>F18</f>
        <v>510296.30871391081</v>
      </c>
      <c r="C30" s="20">
        <f>G18</f>
        <v>369131.68388434465</v>
      </c>
      <c r="D30" s="20"/>
      <c r="E30" s="21"/>
      <c r="F30" s="20">
        <v>591912.62729658792</v>
      </c>
      <c r="G30" s="20">
        <v>354041</v>
      </c>
      <c r="H30" s="20"/>
      <c r="I30" s="28"/>
      <c r="J30" s="28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</row>
    <row r="31" spans="1:71" s="8" customFormat="1" x14ac:dyDescent="0.25">
      <c r="A31" s="41" t="s">
        <v>9</v>
      </c>
      <c r="B31" s="20">
        <v>521598.85564304458</v>
      </c>
      <c r="C31" s="20">
        <v>374117</v>
      </c>
      <c r="D31" s="20"/>
      <c r="E31" s="21"/>
      <c r="F31" s="20">
        <v>545392.6902887139</v>
      </c>
      <c r="G31" s="20">
        <v>313343</v>
      </c>
      <c r="H31" s="20"/>
      <c r="I31" s="28"/>
      <c r="J31" s="28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</row>
    <row r="32" spans="1:71" s="8" customFormat="1" x14ac:dyDescent="0.25">
      <c r="A32" s="41" t="s">
        <v>10</v>
      </c>
      <c r="B32" s="20">
        <v>552550.40419947496</v>
      </c>
      <c r="C32" s="20">
        <v>333800.48818965029</v>
      </c>
      <c r="D32" s="20"/>
      <c r="E32" s="21"/>
      <c r="F32" s="20">
        <v>533967.42257217842</v>
      </c>
      <c r="G32" s="20">
        <v>329084.72175779555</v>
      </c>
      <c r="H32" s="20"/>
      <c r="I32" s="28"/>
      <c r="J32" s="28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</row>
    <row r="33" spans="1:71" s="8" customFormat="1" x14ac:dyDescent="0.25">
      <c r="A33" s="41" t="s">
        <v>2</v>
      </c>
      <c r="B33" s="20">
        <v>561680.92749398958</v>
      </c>
      <c r="C33" s="20">
        <v>299245.56</v>
      </c>
      <c r="D33" s="20"/>
      <c r="E33" s="21"/>
      <c r="F33" s="20">
        <v>591911.75328083988</v>
      </c>
      <c r="G33" s="20">
        <v>353085</v>
      </c>
      <c r="H33" s="20"/>
      <c r="I33" s="28"/>
      <c r="J33" s="28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</row>
    <row r="34" spans="1:71" s="8" customFormat="1" x14ac:dyDescent="0.25">
      <c r="A34" s="41" t="s">
        <v>11</v>
      </c>
      <c r="B34" s="20">
        <v>588815.72766404203</v>
      </c>
      <c r="C34" s="20">
        <v>330441.18698707118</v>
      </c>
      <c r="D34" s="20"/>
      <c r="E34" s="21"/>
      <c r="F34" s="20">
        <v>587861.26509186346</v>
      </c>
      <c r="G34" s="20">
        <v>353141.44209072087</v>
      </c>
      <c r="H34" s="20"/>
      <c r="I34" s="28"/>
      <c r="J34" s="28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</row>
    <row r="35" spans="1:71" s="8" customFormat="1" x14ac:dyDescent="0.25">
      <c r="A35" s="41" t="s">
        <v>12</v>
      </c>
      <c r="B35" s="20">
        <v>920418.72301837278</v>
      </c>
      <c r="C35" s="20">
        <v>394304.31583341857</v>
      </c>
      <c r="D35" s="20"/>
      <c r="E35" s="21"/>
      <c r="F35" s="20">
        <v>816546.94488188974</v>
      </c>
      <c r="G35" s="20">
        <v>415604.6500872795</v>
      </c>
      <c r="H35" s="20"/>
      <c r="I35" s="28"/>
      <c r="J35" s="28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</row>
    <row r="36" spans="1:71" s="8" customFormat="1" ht="16.149999999999999" customHeight="1" x14ac:dyDescent="0.25">
      <c r="A36" s="33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</row>
    <row r="37" spans="1:71" s="8" customFormat="1" ht="2.25" customHeight="1" x14ac:dyDescent="0.25">
      <c r="A37" s="35"/>
      <c r="B37" s="65"/>
      <c r="C37" s="65"/>
      <c r="D37" s="65"/>
      <c r="E37" s="65"/>
      <c r="F37" s="65"/>
      <c r="G37" s="65"/>
      <c r="H37" s="65"/>
      <c r="I37" s="28"/>
      <c r="J37" s="28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</row>
    <row r="38" spans="1:71" s="8" customFormat="1" ht="6.75" customHeight="1" x14ac:dyDescent="0.25">
      <c r="A38" s="33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30"/>
      <c r="BQ38" s="30"/>
      <c r="BR38" s="30"/>
      <c r="BS38" s="30"/>
    </row>
    <row r="39" spans="1:71" s="8" customFormat="1" ht="23.25" x14ac:dyDescent="0.35">
      <c r="A39" s="36"/>
      <c r="B39" s="70" t="str">
        <f>"Input Water Produced ("&amp;C10&amp;")"</f>
        <v>Input Water Produced (MG)</v>
      </c>
      <c r="C39" s="70"/>
      <c r="D39" s="70"/>
      <c r="E39" s="70"/>
      <c r="F39" s="70"/>
      <c r="G39" s="70"/>
      <c r="H39" s="7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30"/>
      <c r="BQ39" s="30"/>
      <c r="BR39" s="30"/>
      <c r="BS39" s="30"/>
    </row>
    <row r="40" spans="1:71" s="8" customFormat="1" x14ac:dyDescent="0.25">
      <c r="A40" s="36"/>
      <c r="B40" s="64" t="s">
        <v>21</v>
      </c>
      <c r="C40" s="64"/>
      <c r="D40" s="64"/>
      <c r="E40" s="64"/>
      <c r="F40" s="64"/>
      <c r="G40" s="64"/>
      <c r="H40" s="64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30"/>
      <c r="BQ40" s="30"/>
      <c r="BR40" s="30"/>
      <c r="BS40" s="30"/>
    </row>
    <row r="41" spans="1:71" s="8" customFormat="1" ht="23.25" x14ac:dyDescent="0.35">
      <c r="A41" s="36"/>
      <c r="B41" s="33"/>
      <c r="C41" s="37" t="s">
        <v>3</v>
      </c>
      <c r="D41" s="38" t="s">
        <v>18</v>
      </c>
      <c r="E41" s="39"/>
      <c r="F41" s="38" t="s">
        <v>17</v>
      </c>
      <c r="G41" s="40"/>
      <c r="H41" s="33"/>
      <c r="I41" s="28"/>
      <c r="J41" s="28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30"/>
      <c r="BQ41" s="30"/>
      <c r="BR41" s="30"/>
      <c r="BS41" s="30"/>
    </row>
    <row r="42" spans="1:71" s="8" customFormat="1" x14ac:dyDescent="0.25">
      <c r="A42" s="36"/>
      <c r="B42" s="33"/>
      <c r="C42" s="41" t="s">
        <v>8</v>
      </c>
      <c r="D42" s="19"/>
      <c r="E42" s="42"/>
      <c r="F42" s="19"/>
      <c r="G42" s="43"/>
      <c r="H42" s="30"/>
      <c r="I42" s="28"/>
      <c r="J42" s="28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30"/>
      <c r="BQ42" s="30"/>
      <c r="BR42" s="30"/>
      <c r="BS42" s="30"/>
    </row>
    <row r="43" spans="1:71" s="8" customFormat="1" x14ac:dyDescent="0.25">
      <c r="A43" s="36"/>
      <c r="B43" s="33"/>
      <c r="C43" s="41" t="s">
        <v>9</v>
      </c>
      <c r="D43" s="19"/>
      <c r="E43" s="42"/>
      <c r="F43" s="19"/>
      <c r="G43" s="43"/>
      <c r="H43" s="30"/>
      <c r="I43" s="28"/>
      <c r="J43" s="28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30"/>
      <c r="BQ43" s="30"/>
      <c r="BR43" s="30"/>
      <c r="BS43" s="30"/>
    </row>
    <row r="44" spans="1:71" s="8" customFormat="1" x14ac:dyDescent="0.25">
      <c r="A44" s="36"/>
      <c r="B44" s="33"/>
      <c r="C44" s="41" t="s">
        <v>10</v>
      </c>
      <c r="D44" s="19"/>
      <c r="E44" s="42"/>
      <c r="F44" s="19"/>
      <c r="G44" s="43"/>
      <c r="H44" s="30"/>
      <c r="I44" s="28"/>
      <c r="J44" s="28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30"/>
      <c r="BQ44" s="30"/>
      <c r="BR44" s="30"/>
      <c r="BS44" s="30"/>
    </row>
    <row r="45" spans="1:71" s="8" customFormat="1" x14ac:dyDescent="0.25">
      <c r="A45" s="36"/>
      <c r="B45" s="33"/>
      <c r="C45" s="41" t="s">
        <v>2</v>
      </c>
      <c r="D45" s="19"/>
      <c r="E45" s="42"/>
      <c r="F45" s="19"/>
      <c r="G45" s="43"/>
      <c r="H45" s="30"/>
      <c r="I45" s="28"/>
      <c r="J45" s="28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  <c r="BS45" s="30"/>
    </row>
    <row r="46" spans="1:71" s="8" customFormat="1" x14ac:dyDescent="0.25">
      <c r="A46" s="36"/>
      <c r="B46" s="33"/>
      <c r="C46" s="41" t="s">
        <v>11</v>
      </c>
      <c r="D46" s="19"/>
      <c r="E46" s="42"/>
      <c r="F46" s="19"/>
      <c r="G46" s="43"/>
      <c r="H46" s="30"/>
      <c r="I46" s="28"/>
      <c r="J46" s="28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30"/>
      <c r="BQ46" s="30"/>
      <c r="BR46" s="30"/>
      <c r="BS46" s="30"/>
    </row>
    <row r="47" spans="1:71" s="8" customFormat="1" x14ac:dyDescent="0.25">
      <c r="A47" s="36"/>
      <c r="B47" s="33"/>
      <c r="C47" s="41" t="s">
        <v>12</v>
      </c>
      <c r="D47" s="19"/>
      <c r="E47" s="42"/>
      <c r="F47" s="19"/>
      <c r="G47" s="43"/>
      <c r="H47" s="30"/>
      <c r="I47" s="28"/>
      <c r="J47" s="28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0"/>
      <c r="BG47" s="30"/>
      <c r="BH47" s="30"/>
      <c r="BI47" s="30"/>
      <c r="BJ47" s="30"/>
      <c r="BK47" s="30"/>
      <c r="BL47" s="30"/>
      <c r="BM47" s="30"/>
      <c r="BN47" s="30"/>
      <c r="BO47" s="30"/>
      <c r="BP47" s="30"/>
      <c r="BQ47" s="30"/>
      <c r="BR47" s="30"/>
      <c r="BS47" s="30"/>
    </row>
    <row r="48" spans="1:71" s="8" customFormat="1" x14ac:dyDescent="0.25">
      <c r="A48" s="36"/>
      <c r="B48" s="33"/>
      <c r="C48" s="41" t="s">
        <v>13</v>
      </c>
      <c r="D48" s="19"/>
      <c r="E48" s="42"/>
      <c r="F48" s="19"/>
      <c r="G48" s="43"/>
      <c r="H48" s="30"/>
      <c r="I48" s="28"/>
      <c r="J48" s="28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30"/>
      <c r="BG48" s="30"/>
      <c r="BH48" s="30"/>
      <c r="BI48" s="30"/>
      <c r="BJ48" s="30"/>
      <c r="BK48" s="30"/>
      <c r="BL48" s="30"/>
      <c r="BM48" s="30"/>
      <c r="BN48" s="30"/>
      <c r="BO48" s="30"/>
      <c r="BP48" s="30"/>
      <c r="BQ48" s="30"/>
      <c r="BR48" s="30"/>
      <c r="BS48" s="30"/>
    </row>
    <row r="49" spans="1:71" s="8" customFormat="1" x14ac:dyDescent="0.25">
      <c r="A49" s="36"/>
      <c r="B49" s="33"/>
      <c r="C49" s="33"/>
      <c r="D49" s="28"/>
      <c r="E49" s="28"/>
      <c r="F49" s="28"/>
      <c r="G49" s="28"/>
      <c r="H49" s="28"/>
      <c r="I49" s="28"/>
      <c r="J49" s="28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30"/>
      <c r="BQ49" s="30"/>
      <c r="BR49" s="30"/>
      <c r="BS49" s="30"/>
    </row>
    <row r="50" spans="1:71" s="8" customFormat="1" x14ac:dyDescent="0.25">
      <c r="A50" s="36"/>
      <c r="B50" s="33"/>
      <c r="C50" s="33"/>
      <c r="D50" s="28"/>
      <c r="E50" s="28"/>
      <c r="F50" s="28"/>
      <c r="G50" s="28"/>
      <c r="H50" s="28"/>
      <c r="I50" s="28"/>
      <c r="J50" s="28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30"/>
      <c r="BQ50" s="30"/>
      <c r="BR50" s="30"/>
      <c r="BS50" s="30"/>
    </row>
    <row r="51" spans="1:71" s="8" customFormat="1" x14ac:dyDescent="0.25">
      <c r="A51" s="33"/>
      <c r="B51" s="33"/>
      <c r="C51" s="33"/>
      <c r="D51" s="28"/>
      <c r="E51" s="28"/>
      <c r="F51" s="28"/>
      <c r="G51" s="28"/>
      <c r="H51" s="28"/>
      <c r="I51" s="28"/>
      <c r="J51" s="28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0"/>
      <c r="BJ51" s="30"/>
      <c r="BK51" s="30"/>
      <c r="BL51" s="30"/>
      <c r="BM51" s="30"/>
      <c r="BN51" s="30"/>
      <c r="BO51" s="30"/>
      <c r="BP51" s="30"/>
      <c r="BQ51" s="30"/>
      <c r="BR51" s="30"/>
      <c r="BS51" s="30"/>
    </row>
    <row r="52" spans="1:71" s="8" customFormat="1" x14ac:dyDescent="0.25">
      <c r="A52" s="33"/>
      <c r="B52" s="33"/>
      <c r="C52" s="33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0"/>
      <c r="BE52" s="30"/>
      <c r="BF52" s="30"/>
      <c r="BG52" s="30"/>
      <c r="BH52" s="30"/>
      <c r="BI52" s="30"/>
      <c r="BJ52" s="30"/>
      <c r="BK52" s="30"/>
      <c r="BL52" s="30"/>
      <c r="BM52" s="30"/>
      <c r="BN52" s="30"/>
      <c r="BO52" s="30"/>
      <c r="BP52" s="30"/>
      <c r="BQ52" s="30"/>
      <c r="BR52" s="30"/>
      <c r="BS52" s="30"/>
    </row>
    <row r="53" spans="1:71" s="8" customFormat="1" x14ac:dyDescent="0.25">
      <c r="A53" s="33"/>
      <c r="B53" s="33"/>
      <c r="C53" s="33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0"/>
      <c r="BG53" s="30"/>
      <c r="BH53" s="30"/>
      <c r="BI53" s="30"/>
      <c r="BJ53" s="30"/>
      <c r="BK53" s="30"/>
      <c r="BL53" s="30"/>
      <c r="BM53" s="30"/>
      <c r="BN53" s="30"/>
      <c r="BO53" s="30"/>
      <c r="BP53" s="30"/>
      <c r="BQ53" s="30"/>
      <c r="BR53" s="30"/>
      <c r="BS53" s="30"/>
    </row>
    <row r="54" spans="1:71" s="8" customFormat="1" x14ac:dyDescent="0.25">
      <c r="A54" s="33"/>
      <c r="B54" s="33"/>
      <c r="C54" s="33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0"/>
      <c r="BC54" s="30"/>
      <c r="BD54" s="30"/>
      <c r="BE54" s="30"/>
      <c r="BF54" s="30"/>
      <c r="BG54" s="30"/>
      <c r="BH54" s="30"/>
      <c r="BI54" s="30"/>
      <c r="BJ54" s="30"/>
      <c r="BK54" s="30"/>
      <c r="BL54" s="30"/>
      <c r="BM54" s="30"/>
      <c r="BN54" s="30"/>
      <c r="BO54" s="30"/>
      <c r="BP54" s="30"/>
      <c r="BQ54" s="30"/>
      <c r="BR54" s="30"/>
      <c r="BS54" s="30"/>
    </row>
    <row r="55" spans="1:71" s="8" customFormat="1" x14ac:dyDescent="0.25">
      <c r="A55" s="33"/>
      <c r="B55" s="33"/>
      <c r="C55" s="33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  <c r="BC55" s="30"/>
      <c r="BD55" s="30"/>
      <c r="BE55" s="30"/>
      <c r="BF55" s="30"/>
      <c r="BG55" s="30"/>
      <c r="BH55" s="30"/>
      <c r="BI55" s="30"/>
      <c r="BJ55" s="30"/>
      <c r="BK55" s="30"/>
      <c r="BL55" s="30"/>
      <c r="BM55" s="30"/>
      <c r="BN55" s="30"/>
      <c r="BO55" s="30"/>
      <c r="BP55" s="30"/>
      <c r="BQ55" s="30"/>
      <c r="BR55" s="30"/>
      <c r="BS55" s="30"/>
    </row>
    <row r="56" spans="1:71" s="8" customFormat="1" x14ac:dyDescent="0.25">
      <c r="A56" s="33"/>
      <c r="B56" s="33"/>
      <c r="C56" s="33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  <c r="BD56" s="30"/>
      <c r="BE56" s="30"/>
      <c r="BF56" s="30"/>
      <c r="BG56" s="30"/>
      <c r="BH56" s="30"/>
      <c r="BI56" s="30"/>
      <c r="BJ56" s="30"/>
      <c r="BK56" s="30"/>
      <c r="BL56" s="30"/>
      <c r="BM56" s="30"/>
      <c r="BN56" s="30"/>
      <c r="BO56" s="30"/>
      <c r="BP56" s="30"/>
      <c r="BQ56" s="30"/>
      <c r="BR56" s="30"/>
      <c r="BS56" s="30"/>
    </row>
    <row r="57" spans="1:71" s="8" customFormat="1" x14ac:dyDescent="0.25">
      <c r="A57" s="33"/>
      <c r="B57" s="33"/>
      <c r="C57" s="33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B57" s="30"/>
      <c r="BC57" s="30"/>
      <c r="BD57" s="30"/>
      <c r="BE57" s="30"/>
      <c r="BF57" s="30"/>
      <c r="BG57" s="30"/>
      <c r="BH57" s="30"/>
      <c r="BI57" s="30"/>
      <c r="BJ57" s="30"/>
      <c r="BK57" s="30"/>
      <c r="BL57" s="30"/>
      <c r="BM57" s="30"/>
      <c r="BN57" s="30"/>
      <c r="BO57" s="30"/>
      <c r="BP57" s="30"/>
      <c r="BQ57" s="30"/>
      <c r="BR57" s="30"/>
      <c r="BS57" s="30"/>
    </row>
    <row r="58" spans="1:71" s="8" customFormat="1" x14ac:dyDescent="0.25">
      <c r="A58" s="33"/>
      <c r="B58" s="33"/>
      <c r="C58" s="33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  <c r="BA58" s="30"/>
      <c r="BB58" s="30"/>
      <c r="BC58" s="30"/>
      <c r="BD58" s="30"/>
      <c r="BE58" s="30"/>
      <c r="BF58" s="30"/>
      <c r="BG58" s="30"/>
      <c r="BH58" s="30"/>
      <c r="BI58" s="30"/>
      <c r="BJ58" s="30"/>
      <c r="BK58" s="30"/>
      <c r="BL58" s="30"/>
      <c r="BM58" s="30"/>
      <c r="BN58" s="30"/>
      <c r="BO58" s="30"/>
      <c r="BP58" s="30"/>
      <c r="BQ58" s="30"/>
      <c r="BR58" s="30"/>
      <c r="BS58" s="30"/>
    </row>
    <row r="59" spans="1:71" s="8" customFormat="1" x14ac:dyDescent="0.25">
      <c r="A59" s="33"/>
      <c r="B59" s="33"/>
      <c r="C59" s="33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30"/>
      <c r="BC59" s="30"/>
      <c r="BD59" s="30"/>
      <c r="BE59" s="30"/>
      <c r="BF59" s="30"/>
      <c r="BG59" s="30"/>
      <c r="BH59" s="30"/>
      <c r="BI59" s="30"/>
      <c r="BJ59" s="30"/>
      <c r="BK59" s="30"/>
      <c r="BL59" s="30"/>
      <c r="BM59" s="30"/>
      <c r="BN59" s="30"/>
      <c r="BO59" s="30"/>
      <c r="BP59" s="30"/>
      <c r="BQ59" s="30"/>
      <c r="BR59" s="30"/>
      <c r="BS59" s="30"/>
    </row>
    <row r="60" spans="1:71" s="8" customFormat="1" x14ac:dyDescent="0.25">
      <c r="A60" s="33"/>
      <c r="B60" s="33"/>
      <c r="C60" s="33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30"/>
      <c r="BG60" s="30"/>
      <c r="BH60" s="30"/>
      <c r="BI60" s="30"/>
      <c r="BJ60" s="30"/>
      <c r="BK60" s="30"/>
      <c r="BL60" s="30"/>
      <c r="BM60" s="30"/>
      <c r="BN60" s="30"/>
      <c r="BO60" s="30"/>
      <c r="BP60" s="30"/>
      <c r="BQ60" s="30"/>
      <c r="BR60" s="30"/>
      <c r="BS60" s="30"/>
    </row>
    <row r="61" spans="1:71" s="8" customFormat="1" x14ac:dyDescent="0.25">
      <c r="A61" s="33"/>
      <c r="B61" s="33"/>
      <c r="C61" s="33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30"/>
      <c r="BC61" s="30"/>
      <c r="BD61" s="30"/>
      <c r="BE61" s="30"/>
      <c r="BF61" s="30"/>
      <c r="BG61" s="30"/>
      <c r="BH61" s="30"/>
      <c r="BI61" s="30"/>
      <c r="BJ61" s="30"/>
      <c r="BK61" s="30"/>
      <c r="BL61" s="30"/>
      <c r="BM61" s="30"/>
      <c r="BN61" s="30"/>
      <c r="BO61" s="30"/>
      <c r="BP61" s="30"/>
      <c r="BQ61" s="30"/>
      <c r="BR61" s="30"/>
      <c r="BS61" s="30"/>
    </row>
    <row r="62" spans="1:71" s="8" customFormat="1" x14ac:dyDescent="0.25">
      <c r="A62" s="33"/>
      <c r="B62" s="33"/>
      <c r="C62" s="33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0"/>
      <c r="BC62" s="30"/>
      <c r="BD62" s="30"/>
      <c r="BE62" s="30"/>
      <c r="BF62" s="30"/>
      <c r="BG62" s="30"/>
      <c r="BH62" s="30"/>
      <c r="BI62" s="30"/>
      <c r="BJ62" s="30"/>
      <c r="BK62" s="30"/>
      <c r="BL62" s="30"/>
      <c r="BM62" s="30"/>
      <c r="BN62" s="30"/>
      <c r="BO62" s="30"/>
      <c r="BP62" s="30"/>
      <c r="BQ62" s="30"/>
      <c r="BR62" s="30"/>
      <c r="BS62" s="30"/>
    </row>
    <row r="63" spans="1:71" s="8" customFormat="1" x14ac:dyDescent="0.25">
      <c r="A63" s="33"/>
      <c r="B63" s="33"/>
      <c r="C63" s="33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30"/>
      <c r="BC63" s="30"/>
      <c r="BD63" s="30"/>
      <c r="BE63" s="30"/>
      <c r="BF63" s="30"/>
      <c r="BG63" s="30"/>
      <c r="BH63" s="30"/>
      <c r="BI63" s="30"/>
      <c r="BJ63" s="30"/>
      <c r="BK63" s="30"/>
      <c r="BL63" s="30"/>
      <c r="BM63" s="30"/>
      <c r="BN63" s="30"/>
      <c r="BO63" s="30"/>
      <c r="BP63" s="30"/>
      <c r="BQ63" s="30"/>
      <c r="BR63" s="30"/>
      <c r="BS63" s="30"/>
    </row>
    <row r="64" spans="1:71" s="8" customFormat="1" x14ac:dyDescent="0.25">
      <c r="A64" s="33"/>
      <c r="B64" s="33"/>
      <c r="C64" s="33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  <c r="BA64" s="30"/>
      <c r="BB64" s="30"/>
      <c r="BC64" s="30"/>
      <c r="BD64" s="30"/>
      <c r="BE64" s="30"/>
      <c r="BF64" s="30"/>
      <c r="BG64" s="30"/>
      <c r="BH64" s="30"/>
      <c r="BI64" s="30"/>
      <c r="BJ64" s="30"/>
      <c r="BK64" s="30"/>
      <c r="BL64" s="30"/>
      <c r="BM64" s="30"/>
      <c r="BN64" s="30"/>
      <c r="BO64" s="30"/>
      <c r="BP64" s="30"/>
      <c r="BQ64" s="30"/>
      <c r="BR64" s="30"/>
      <c r="BS64" s="30"/>
    </row>
    <row r="65" spans="1:71" s="8" customFormat="1" x14ac:dyDescent="0.25">
      <c r="A65" s="33"/>
      <c r="B65" s="33"/>
      <c r="C65" s="33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  <c r="BA65" s="30"/>
      <c r="BB65" s="30"/>
      <c r="BC65" s="30"/>
      <c r="BD65" s="30"/>
      <c r="BE65" s="30"/>
      <c r="BF65" s="30"/>
      <c r="BG65" s="30"/>
      <c r="BH65" s="30"/>
      <c r="BI65" s="30"/>
      <c r="BJ65" s="30"/>
      <c r="BK65" s="30"/>
      <c r="BL65" s="30"/>
      <c r="BM65" s="30"/>
      <c r="BN65" s="30"/>
      <c r="BO65" s="30"/>
      <c r="BP65" s="30"/>
      <c r="BQ65" s="30"/>
      <c r="BR65" s="30"/>
      <c r="BS65" s="30"/>
    </row>
    <row r="66" spans="1:71" s="8" customFormat="1" x14ac:dyDescent="0.25">
      <c r="A66" s="33"/>
      <c r="B66" s="33"/>
      <c r="C66" s="33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  <c r="BA66" s="30"/>
      <c r="BB66" s="30"/>
      <c r="BC66" s="30"/>
      <c r="BD66" s="30"/>
      <c r="BE66" s="30"/>
      <c r="BF66" s="30"/>
      <c r="BG66" s="30"/>
      <c r="BH66" s="30"/>
      <c r="BI66" s="30"/>
      <c r="BJ66" s="30"/>
      <c r="BK66" s="30"/>
      <c r="BL66" s="30"/>
      <c r="BM66" s="30"/>
      <c r="BN66" s="30"/>
      <c r="BO66" s="30"/>
      <c r="BP66" s="30"/>
      <c r="BQ66" s="30"/>
      <c r="BR66" s="30"/>
      <c r="BS66" s="30"/>
    </row>
    <row r="67" spans="1:71" s="8" customFormat="1" x14ac:dyDescent="0.25">
      <c r="A67" s="33"/>
      <c r="B67" s="33"/>
      <c r="C67" s="33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  <c r="BA67" s="30"/>
      <c r="BB67" s="30"/>
      <c r="BC67" s="30"/>
      <c r="BD67" s="30"/>
      <c r="BE67" s="30"/>
      <c r="BF67" s="30"/>
      <c r="BG67" s="30"/>
      <c r="BH67" s="30"/>
      <c r="BI67" s="30"/>
      <c r="BJ67" s="30"/>
      <c r="BK67" s="30"/>
      <c r="BL67" s="30"/>
      <c r="BM67" s="30"/>
      <c r="BN67" s="30"/>
      <c r="BO67" s="30"/>
      <c r="BP67" s="30"/>
      <c r="BQ67" s="30"/>
      <c r="BR67" s="30"/>
      <c r="BS67" s="30"/>
    </row>
    <row r="68" spans="1:71" s="8" customFormat="1" x14ac:dyDescent="0.25">
      <c r="A68" s="33"/>
      <c r="B68" s="33"/>
      <c r="C68" s="33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  <c r="BE68" s="30"/>
      <c r="BF68" s="30"/>
      <c r="BG68" s="30"/>
      <c r="BH68" s="30"/>
      <c r="BI68" s="30"/>
      <c r="BJ68" s="30"/>
      <c r="BK68" s="30"/>
      <c r="BL68" s="30"/>
      <c r="BM68" s="30"/>
      <c r="BN68" s="30"/>
      <c r="BO68" s="30"/>
      <c r="BP68" s="30"/>
      <c r="BQ68" s="30"/>
      <c r="BR68" s="30"/>
      <c r="BS68" s="30"/>
    </row>
    <row r="69" spans="1:71" s="8" customFormat="1" x14ac:dyDescent="0.25">
      <c r="A69" s="33"/>
      <c r="B69" s="33"/>
      <c r="C69" s="33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30"/>
      <c r="BC69" s="30"/>
      <c r="BD69" s="30"/>
      <c r="BE69" s="30"/>
      <c r="BF69" s="30"/>
      <c r="BG69" s="30"/>
      <c r="BH69" s="30"/>
      <c r="BI69" s="30"/>
      <c r="BJ69" s="30"/>
      <c r="BK69" s="30"/>
      <c r="BL69" s="30"/>
      <c r="BM69" s="30"/>
      <c r="BN69" s="30"/>
      <c r="BO69" s="30"/>
      <c r="BP69" s="30"/>
      <c r="BQ69" s="30"/>
      <c r="BR69" s="30"/>
      <c r="BS69" s="30"/>
    </row>
    <row r="70" spans="1:71" s="8" customFormat="1" x14ac:dyDescent="0.25">
      <c r="A70" s="33"/>
      <c r="B70" s="33"/>
      <c r="C70" s="33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  <c r="BD70" s="30"/>
      <c r="BE70" s="30"/>
      <c r="BF70" s="30"/>
      <c r="BG70" s="30"/>
      <c r="BH70" s="30"/>
      <c r="BI70" s="30"/>
      <c r="BJ70" s="30"/>
      <c r="BK70" s="30"/>
      <c r="BL70" s="30"/>
      <c r="BM70" s="30"/>
      <c r="BN70" s="30"/>
      <c r="BO70" s="30"/>
      <c r="BP70" s="30"/>
      <c r="BQ70" s="30"/>
      <c r="BR70" s="30"/>
      <c r="BS70" s="30"/>
    </row>
    <row r="71" spans="1:71" s="8" customFormat="1" x14ac:dyDescent="0.25">
      <c r="A71" s="33"/>
      <c r="B71" s="33"/>
      <c r="C71" s="33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  <c r="BG71" s="30"/>
      <c r="BH71" s="30"/>
      <c r="BI71" s="30"/>
      <c r="BJ71" s="30"/>
      <c r="BK71" s="30"/>
      <c r="BL71" s="30"/>
      <c r="BM71" s="30"/>
      <c r="BN71" s="30"/>
      <c r="BO71" s="30"/>
      <c r="BP71" s="30"/>
      <c r="BQ71" s="30"/>
      <c r="BR71" s="30"/>
      <c r="BS71" s="30"/>
    </row>
    <row r="72" spans="1:71" s="8" customFormat="1" x14ac:dyDescent="0.25">
      <c r="A72" s="33"/>
      <c r="B72" s="33"/>
      <c r="C72" s="33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0"/>
      <c r="BD72" s="30"/>
      <c r="BE72" s="30"/>
      <c r="BF72" s="30"/>
      <c r="BG72" s="30"/>
      <c r="BH72" s="30"/>
      <c r="BI72" s="30"/>
      <c r="BJ72" s="30"/>
      <c r="BK72" s="30"/>
      <c r="BL72" s="30"/>
      <c r="BM72" s="30"/>
      <c r="BN72" s="30"/>
      <c r="BO72" s="30"/>
      <c r="BP72" s="30"/>
      <c r="BQ72" s="30"/>
      <c r="BR72" s="30"/>
      <c r="BS72" s="30"/>
    </row>
  </sheetData>
  <mergeCells count="13">
    <mergeCell ref="B40:H40"/>
    <mergeCell ref="B37:H37"/>
    <mergeCell ref="B12:H12"/>
    <mergeCell ref="A1:H4"/>
    <mergeCell ref="C5:H6"/>
    <mergeCell ref="B39:H39"/>
    <mergeCell ref="C8:D8"/>
    <mergeCell ref="C9:D9"/>
    <mergeCell ref="C10:D10"/>
    <mergeCell ref="B14:H14"/>
    <mergeCell ref="B15:H15"/>
    <mergeCell ref="F16:H16"/>
    <mergeCell ref="B16:D16"/>
  </mergeCells>
  <phoneticPr fontId="23" type="noConversion"/>
  <dataValidations disablePrompts="1" count="2">
    <dataValidation type="list" allowBlank="1" showInputMessage="1" showErrorMessage="1" sqref="C9" xr:uid="{00000000-0002-0000-0100-000000000000}">
      <formula1>"Kgal, Gallons, Ccf, Cubic Feet"</formula1>
    </dataValidation>
    <dataValidation type="list" allowBlank="1" showInputMessage="1" showErrorMessage="1" sqref="C10:D10" xr:uid="{00000000-0002-0000-0100-000001000000}">
      <formula1>"MG, MGD, Kgal, Ccf"</formula1>
    </dataValidation>
  </dataValidations>
  <pageMargins left="0.7" right="0.7" top="0.75" bottom="0.75" header="0.3" footer="0.3"/>
  <pageSetup scale="73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BR129"/>
  <sheetViews>
    <sheetView view="pageBreakPreview" topLeftCell="A106" zoomScaleNormal="100" zoomScaleSheetLayoutView="100" workbookViewId="0">
      <selection activeCell="AG41" sqref="AG41"/>
    </sheetView>
  </sheetViews>
  <sheetFormatPr defaultColWidth="9.140625" defaultRowHeight="15" x14ac:dyDescent="0.25"/>
  <cols>
    <col min="1" max="1" width="3.42578125" style="30" customWidth="1"/>
    <col min="2" max="2" width="3.85546875" style="30" customWidth="1"/>
    <col min="3" max="3" width="15.28515625" style="30" customWidth="1"/>
    <col min="4" max="4" width="3.85546875" style="30" customWidth="1"/>
    <col min="5" max="5" width="13.85546875" style="30" customWidth="1"/>
    <col min="6" max="6" width="3.85546875" style="30" customWidth="1"/>
    <col min="7" max="7" width="11.28515625" style="30" bestFit="1" customWidth="1"/>
    <col min="8" max="8" width="3.85546875" style="30" customWidth="1"/>
    <col min="9" max="9" width="11.5703125" style="30" customWidth="1"/>
    <col min="10" max="10" width="3.85546875" style="30" customWidth="1"/>
    <col min="11" max="11" width="11" style="30" bestFit="1" customWidth="1"/>
    <col min="12" max="12" width="3.85546875" style="30" customWidth="1"/>
    <col min="13" max="13" width="12" style="30" bestFit="1" customWidth="1"/>
    <col min="14" max="14" width="3.85546875" style="30" customWidth="1"/>
    <col min="15" max="15" width="13.28515625" style="30" customWidth="1"/>
    <col min="16" max="16" width="3.42578125" style="30" customWidth="1"/>
    <col min="17" max="17" width="12" style="30" bestFit="1" customWidth="1"/>
    <col min="18" max="18" width="2.85546875" style="30" customWidth="1"/>
    <col min="19" max="19" width="10.7109375" style="30" bestFit="1" customWidth="1"/>
    <col min="20" max="20" width="2.7109375" style="30" customWidth="1"/>
    <col min="21" max="21" width="12.28515625" style="30" customWidth="1"/>
    <col min="22" max="22" width="1.7109375" style="30" customWidth="1"/>
    <col min="23" max="23" width="11.5703125" style="30" bestFit="1" customWidth="1"/>
    <col min="24" max="24" width="2" style="30" customWidth="1"/>
    <col min="25" max="25" width="11.5703125" style="30" bestFit="1" customWidth="1"/>
    <col min="26" max="26" width="1.28515625" style="30" customWidth="1"/>
    <col min="27" max="27" width="10.7109375" style="30" bestFit="1" customWidth="1"/>
    <col min="28" max="28" width="1.7109375" style="30" customWidth="1"/>
    <col min="29" max="29" width="11.5703125" style="30" bestFit="1" customWidth="1"/>
    <col min="30" max="30" width="1.5703125" style="30" customWidth="1"/>
    <col min="31" max="31" width="9.140625" style="30"/>
    <col min="32" max="32" width="1.28515625" style="30" customWidth="1"/>
    <col min="33" max="33" width="11.5703125" style="30" bestFit="1" customWidth="1"/>
    <col min="34" max="34" width="1.28515625" style="30" customWidth="1"/>
    <col min="35" max="35" width="9.140625" style="30"/>
    <col min="36" max="36" width="1.140625" style="30" customWidth="1"/>
    <col min="37" max="37" width="14" style="30" bestFit="1" customWidth="1"/>
    <col min="38" max="38" width="1.28515625" style="30" customWidth="1"/>
    <col min="39" max="39" width="9.140625" style="30"/>
    <col min="40" max="40" width="1.5703125" style="30" customWidth="1"/>
    <col min="41" max="41" width="14" style="30" bestFit="1" customWidth="1"/>
    <col min="42" max="42" width="1.42578125" style="30" customWidth="1"/>
    <col min="43" max="43" width="9.140625" style="30"/>
    <col min="44" max="44" width="2.85546875" style="30" customWidth="1"/>
    <col min="45" max="45" width="12.5703125" style="30" bestFit="1" customWidth="1"/>
    <col min="46" max="46" width="4.28515625" style="30" customWidth="1"/>
    <col min="47" max="47" width="9.140625" style="30"/>
    <col min="48" max="48" width="3" style="30" customWidth="1"/>
    <col min="49" max="49" width="11.85546875" style="30" customWidth="1"/>
    <col min="50" max="52" width="9.140625" style="30"/>
    <col min="53" max="53" width="14" style="30" bestFit="1" customWidth="1"/>
    <col min="54" max="56" width="9.140625" style="30"/>
    <col min="57" max="57" width="11.5703125" style="30" bestFit="1" customWidth="1"/>
    <col min="58" max="16384" width="9.140625" style="30"/>
  </cols>
  <sheetData>
    <row r="1" spans="1:21" ht="23.25" x14ac:dyDescent="0.35">
      <c r="A1" s="45" t="s">
        <v>25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</row>
    <row r="2" spans="1:21" x14ac:dyDescent="0.25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</row>
    <row r="3" spans="1:21" ht="18.75" x14ac:dyDescent="0.3">
      <c r="A3" s="33"/>
      <c r="B3" s="46" t="s">
        <v>26</v>
      </c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</row>
    <row r="4" spans="1:21" x14ac:dyDescent="0.25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</row>
    <row r="5" spans="1:21" x14ac:dyDescent="0.25">
      <c r="A5" s="33"/>
      <c r="B5" s="33"/>
      <c r="C5" s="33" t="s">
        <v>27</v>
      </c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</row>
    <row r="6" spans="1:21" x14ac:dyDescent="0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21" x14ac:dyDescent="0.25">
      <c r="A7" s="8"/>
      <c r="B7" s="8"/>
      <c r="C7" s="56">
        <v>44378</v>
      </c>
      <c r="D7" s="8"/>
      <c r="E7" s="26">
        <v>7174245.1500000004</v>
      </c>
      <c r="F7" s="8"/>
      <c r="G7" s="26">
        <v>1279789.17</v>
      </c>
      <c r="H7" s="50"/>
      <c r="I7" s="49">
        <v>744124.07</v>
      </c>
      <c r="J7" s="8"/>
      <c r="K7" s="26">
        <v>587555.57999999996</v>
      </c>
      <c r="L7" s="8"/>
      <c r="M7" s="26">
        <v>4210269.26</v>
      </c>
      <c r="N7" s="8"/>
      <c r="O7" s="26">
        <f>SUM(E7,G7,I7,K7,M7)</f>
        <v>13995983.23</v>
      </c>
      <c r="P7" s="8"/>
    </row>
    <row r="8" spans="1:21" x14ac:dyDescent="0.25">
      <c r="A8" s="8"/>
      <c r="B8" s="8"/>
      <c r="C8" s="27" t="s">
        <v>28</v>
      </c>
      <c r="D8" s="25"/>
      <c r="E8" s="25" t="s">
        <v>29</v>
      </c>
      <c r="F8" s="25"/>
      <c r="G8" s="25" t="s">
        <v>30</v>
      </c>
      <c r="H8" s="25"/>
      <c r="I8" s="25" t="s">
        <v>47</v>
      </c>
      <c r="J8" s="25"/>
      <c r="K8" s="25" t="s">
        <v>31</v>
      </c>
      <c r="L8" s="25"/>
      <c r="M8" s="25" t="s">
        <v>32</v>
      </c>
      <c r="N8" s="25"/>
      <c r="O8" s="25" t="s">
        <v>33</v>
      </c>
      <c r="P8" s="8"/>
    </row>
    <row r="9" spans="1:21" x14ac:dyDescent="0.2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</row>
    <row r="10" spans="1:21" x14ac:dyDescent="0.25">
      <c r="A10" s="8"/>
      <c r="B10" s="8"/>
      <c r="C10" s="56">
        <v>44348</v>
      </c>
      <c r="D10" s="8"/>
      <c r="E10" s="26">
        <v>5681848.2000000002</v>
      </c>
      <c r="F10" s="8"/>
      <c r="G10" s="26">
        <v>1346318.78</v>
      </c>
      <c r="H10" s="50"/>
      <c r="I10" s="49">
        <v>802276.19</v>
      </c>
      <c r="J10" s="8"/>
      <c r="K10" s="26">
        <v>561283.43999999994</v>
      </c>
      <c r="L10" s="8"/>
      <c r="M10" s="26">
        <v>4225375</v>
      </c>
      <c r="N10" s="8"/>
      <c r="O10" s="26">
        <f>SUM(E10,G10,I10,K10,M10)</f>
        <v>12617101.609999999</v>
      </c>
      <c r="P10" s="8"/>
    </row>
    <row r="11" spans="1:21" x14ac:dyDescent="0.25">
      <c r="A11" s="8"/>
      <c r="B11" s="8"/>
      <c r="C11" s="27" t="s">
        <v>54</v>
      </c>
      <c r="D11" s="25"/>
      <c r="E11" s="25" t="s">
        <v>29</v>
      </c>
      <c r="F11" s="25"/>
      <c r="G11" s="25" t="s">
        <v>30</v>
      </c>
      <c r="H11" s="25"/>
      <c r="I11" s="25" t="s">
        <v>47</v>
      </c>
      <c r="J11" s="25"/>
      <c r="K11" s="25" t="s">
        <v>31</v>
      </c>
      <c r="L11" s="25"/>
      <c r="M11" s="25" t="s">
        <v>32</v>
      </c>
      <c r="N11" s="25"/>
      <c r="O11" s="25" t="s">
        <v>33</v>
      </c>
      <c r="P11" s="8"/>
    </row>
    <row r="12" spans="1:21" x14ac:dyDescent="0.2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</row>
    <row r="13" spans="1:21" x14ac:dyDescent="0.25">
      <c r="A13" s="8"/>
      <c r="B13" s="8"/>
      <c r="C13" s="56">
        <v>44317</v>
      </c>
      <c r="D13" s="8"/>
      <c r="E13" s="26">
        <v>5991854.4499999993</v>
      </c>
      <c r="F13" s="8"/>
      <c r="G13" s="26">
        <v>1399216.13</v>
      </c>
      <c r="H13" s="50"/>
      <c r="I13" s="49">
        <v>801947.92</v>
      </c>
      <c r="J13" s="8"/>
      <c r="K13" s="26">
        <v>643621.52</v>
      </c>
      <c r="L13" s="8"/>
      <c r="M13" s="26">
        <v>3922712.98</v>
      </c>
      <c r="N13" s="8"/>
      <c r="O13" s="26">
        <f>SUM(E13,G13,I13,K13,M13)</f>
        <v>12759353</v>
      </c>
      <c r="P13" s="8"/>
    </row>
    <row r="14" spans="1:21" x14ac:dyDescent="0.25">
      <c r="A14" s="8"/>
      <c r="B14" s="8"/>
      <c r="C14" s="27" t="s">
        <v>54</v>
      </c>
      <c r="D14" s="25"/>
      <c r="E14" s="25" t="s">
        <v>29</v>
      </c>
      <c r="F14" s="25"/>
      <c r="G14" s="25" t="s">
        <v>30</v>
      </c>
      <c r="H14" s="25"/>
      <c r="I14" s="25" t="s">
        <v>47</v>
      </c>
      <c r="J14" s="25"/>
      <c r="K14" s="25" t="s">
        <v>31</v>
      </c>
      <c r="L14" s="25"/>
      <c r="M14" s="25" t="s">
        <v>32</v>
      </c>
      <c r="N14" s="25"/>
      <c r="O14" s="25" t="s">
        <v>33</v>
      </c>
      <c r="P14" s="8"/>
    </row>
    <row r="15" spans="1:21" x14ac:dyDescent="0.25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</row>
    <row r="16" spans="1:21" x14ac:dyDescent="0.25">
      <c r="A16" s="8"/>
      <c r="B16" s="8"/>
      <c r="C16" s="56">
        <v>44287</v>
      </c>
      <c r="D16" s="8"/>
      <c r="E16" s="26">
        <v>5466347.4199999999</v>
      </c>
      <c r="F16" s="8"/>
      <c r="G16" s="26">
        <v>1287629.42</v>
      </c>
      <c r="H16" s="50"/>
      <c r="I16" s="49">
        <v>883522.09</v>
      </c>
      <c r="J16" s="8"/>
      <c r="K16" s="26">
        <v>557360.07999999996</v>
      </c>
      <c r="L16" s="8"/>
      <c r="M16" s="26">
        <v>3874364.35</v>
      </c>
      <c r="N16" s="8"/>
      <c r="O16" s="26">
        <f>SUM(E16,G16,I16,K16,M16)</f>
        <v>12069223.359999999</v>
      </c>
      <c r="P16" s="8"/>
    </row>
    <row r="17" spans="1:16" x14ac:dyDescent="0.25">
      <c r="A17" s="8"/>
      <c r="B17" s="8"/>
      <c r="C17" s="27" t="s">
        <v>54</v>
      </c>
      <c r="D17" s="25"/>
      <c r="E17" s="25" t="s">
        <v>29</v>
      </c>
      <c r="F17" s="25"/>
      <c r="G17" s="25" t="s">
        <v>30</v>
      </c>
      <c r="H17" s="25"/>
      <c r="I17" s="25" t="s">
        <v>47</v>
      </c>
      <c r="J17" s="25"/>
      <c r="K17" s="25" t="s">
        <v>31</v>
      </c>
      <c r="L17" s="25"/>
      <c r="M17" s="25" t="s">
        <v>32</v>
      </c>
      <c r="N17" s="25"/>
      <c r="O17" s="25" t="s">
        <v>33</v>
      </c>
      <c r="P17" s="8"/>
    </row>
    <row r="18" spans="1:16" x14ac:dyDescent="0.25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</row>
    <row r="19" spans="1:16" x14ac:dyDescent="0.25">
      <c r="A19" s="8"/>
      <c r="B19" s="8"/>
      <c r="C19" s="56">
        <v>44256</v>
      </c>
      <c r="D19" s="8"/>
      <c r="E19" s="26">
        <v>5222333.49</v>
      </c>
      <c r="F19" s="8"/>
      <c r="G19" s="26">
        <v>1505379.9</v>
      </c>
      <c r="H19" s="50"/>
      <c r="I19" s="49">
        <v>795996.13</v>
      </c>
      <c r="J19" s="8"/>
      <c r="K19" s="26">
        <v>598187.38</v>
      </c>
      <c r="L19" s="8"/>
      <c r="M19" s="26">
        <v>3910555.3200000003</v>
      </c>
      <c r="N19" s="8"/>
      <c r="O19" s="26">
        <f>SUM(E19,G19,I19,K19,M19)</f>
        <v>12032452.220000001</v>
      </c>
      <c r="P19" s="8"/>
    </row>
    <row r="20" spans="1:16" x14ac:dyDescent="0.25">
      <c r="A20" s="8"/>
      <c r="B20" s="8"/>
      <c r="C20" s="27" t="s">
        <v>54</v>
      </c>
      <c r="D20" s="25"/>
      <c r="E20" s="25" t="s">
        <v>29</v>
      </c>
      <c r="F20" s="25"/>
      <c r="G20" s="25" t="s">
        <v>30</v>
      </c>
      <c r="H20" s="25"/>
      <c r="I20" s="25" t="s">
        <v>47</v>
      </c>
      <c r="J20" s="25"/>
      <c r="K20" s="25" t="s">
        <v>31</v>
      </c>
      <c r="L20" s="25"/>
      <c r="M20" s="25" t="s">
        <v>32</v>
      </c>
      <c r="N20" s="25"/>
      <c r="O20" s="25" t="s">
        <v>33</v>
      </c>
      <c r="P20" s="8"/>
    </row>
    <row r="21" spans="1:16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</row>
    <row r="22" spans="1:16" x14ac:dyDescent="0.25">
      <c r="A22" s="8"/>
      <c r="B22" s="8"/>
      <c r="C22" s="56">
        <v>44228</v>
      </c>
      <c r="D22" s="8"/>
      <c r="E22" s="26">
        <v>6389256.4299999997</v>
      </c>
      <c r="F22" s="8"/>
      <c r="G22" s="26">
        <v>1523452.14</v>
      </c>
      <c r="H22" s="50"/>
      <c r="I22" s="49">
        <v>922568.87</v>
      </c>
      <c r="J22" s="8"/>
      <c r="K22" s="26">
        <v>660900.6</v>
      </c>
      <c r="L22" s="8"/>
      <c r="M22" s="26">
        <v>3979640.65</v>
      </c>
      <c r="N22" s="8"/>
      <c r="O22" s="26">
        <f>SUM(E22,G22,I22,K22,M22)</f>
        <v>13475818.689999999</v>
      </c>
      <c r="P22" s="8"/>
    </row>
    <row r="23" spans="1:16" x14ac:dyDescent="0.25">
      <c r="A23" s="8"/>
      <c r="B23" s="8"/>
      <c r="C23" s="27" t="s">
        <v>54</v>
      </c>
      <c r="D23" s="25"/>
      <c r="E23" s="25" t="s">
        <v>29</v>
      </c>
      <c r="F23" s="25"/>
      <c r="G23" s="25" t="s">
        <v>30</v>
      </c>
      <c r="H23" s="25"/>
      <c r="I23" s="25" t="s">
        <v>47</v>
      </c>
      <c r="J23" s="25"/>
      <c r="K23" s="25" t="s">
        <v>31</v>
      </c>
      <c r="L23" s="25"/>
      <c r="M23" s="25" t="s">
        <v>32</v>
      </c>
      <c r="N23" s="25"/>
      <c r="O23" s="25" t="s">
        <v>33</v>
      </c>
      <c r="P23" s="8"/>
    </row>
    <row r="24" spans="1:16" x14ac:dyDescent="0.25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</row>
    <row r="25" spans="1:16" x14ac:dyDescent="0.25">
      <c r="A25" s="8"/>
      <c r="B25" s="8"/>
      <c r="C25" s="56">
        <v>44197</v>
      </c>
      <c r="D25" s="8"/>
      <c r="E25" s="26">
        <v>6402607.6200000001</v>
      </c>
      <c r="F25" s="8"/>
      <c r="G25" s="26">
        <v>1605667.5</v>
      </c>
      <c r="H25" s="50"/>
      <c r="I25" s="49">
        <v>943966.95</v>
      </c>
      <c r="J25" s="8"/>
      <c r="K25" s="26">
        <v>672367.65</v>
      </c>
      <c r="L25" s="8"/>
      <c r="M25" s="26">
        <v>3916487.77</v>
      </c>
      <c r="N25" s="8"/>
      <c r="O25" s="26">
        <f>SUM(E25,G25,I25,K25,M25)</f>
        <v>13541097.49</v>
      </c>
      <c r="P25" s="8"/>
    </row>
    <row r="26" spans="1:16" x14ac:dyDescent="0.25">
      <c r="A26" s="8"/>
      <c r="B26" s="8"/>
      <c r="C26" s="27" t="s">
        <v>54</v>
      </c>
      <c r="D26" s="25"/>
      <c r="E26" s="25" t="s">
        <v>29</v>
      </c>
      <c r="F26" s="25"/>
      <c r="G26" s="25" t="s">
        <v>30</v>
      </c>
      <c r="H26" s="25"/>
      <c r="I26" s="25" t="s">
        <v>47</v>
      </c>
      <c r="J26" s="25"/>
      <c r="K26" s="25" t="s">
        <v>31</v>
      </c>
      <c r="L26" s="25"/>
      <c r="M26" s="25" t="s">
        <v>32</v>
      </c>
      <c r="N26" s="25"/>
      <c r="O26" s="25" t="s">
        <v>33</v>
      </c>
      <c r="P26" s="8"/>
    </row>
    <row r="27" spans="1:16" x14ac:dyDescent="0.2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</row>
    <row r="28" spans="1:16" x14ac:dyDescent="0.25">
      <c r="A28" s="8"/>
      <c r="B28" s="8"/>
      <c r="C28" s="56">
        <v>44166</v>
      </c>
      <c r="D28" s="8"/>
      <c r="E28" s="26">
        <v>6546503.9700000007</v>
      </c>
      <c r="F28" s="8"/>
      <c r="G28" s="26">
        <v>1719164.47</v>
      </c>
      <c r="H28" s="50"/>
      <c r="I28" s="49">
        <v>836161.19</v>
      </c>
      <c r="J28" s="8"/>
      <c r="K28" s="26">
        <v>671650.96</v>
      </c>
      <c r="L28" s="8"/>
      <c r="M28" s="26">
        <v>4090886.0700000003</v>
      </c>
      <c r="N28" s="8"/>
      <c r="O28" s="26">
        <f>SUM(E28,G28,I28,K28,M28)</f>
        <v>13864366.66</v>
      </c>
      <c r="P28" s="8"/>
    </row>
    <row r="29" spans="1:16" x14ac:dyDescent="0.25">
      <c r="A29" s="8"/>
      <c r="B29" s="8"/>
      <c r="C29" s="27" t="s">
        <v>54</v>
      </c>
      <c r="D29" s="25"/>
      <c r="E29" s="25" t="s">
        <v>29</v>
      </c>
      <c r="F29" s="25"/>
      <c r="G29" s="25" t="s">
        <v>30</v>
      </c>
      <c r="H29" s="25"/>
      <c r="I29" s="25" t="s">
        <v>47</v>
      </c>
      <c r="J29" s="25"/>
      <c r="K29" s="25" t="s">
        <v>31</v>
      </c>
      <c r="L29" s="25"/>
      <c r="M29" s="25" t="s">
        <v>32</v>
      </c>
      <c r="N29" s="25"/>
      <c r="O29" s="25" t="s">
        <v>33</v>
      </c>
      <c r="P29" s="8"/>
    </row>
    <row r="30" spans="1:16" x14ac:dyDescent="0.25">
      <c r="A30" s="8"/>
      <c r="B30" s="8"/>
      <c r="C30" s="55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</row>
    <row r="31" spans="1:16" x14ac:dyDescent="0.25">
      <c r="A31" s="8"/>
      <c r="B31" s="8"/>
      <c r="C31" s="56">
        <v>44136</v>
      </c>
      <c r="D31" s="8"/>
      <c r="E31" s="26">
        <v>6365814.7799999993</v>
      </c>
      <c r="F31" s="8"/>
      <c r="G31" s="26">
        <v>1762674.79</v>
      </c>
      <c r="H31" s="50"/>
      <c r="I31" s="49">
        <v>895862.48</v>
      </c>
      <c r="J31" s="8"/>
      <c r="K31" s="26">
        <v>833628.08</v>
      </c>
      <c r="L31" s="8"/>
      <c r="M31" s="26">
        <v>3711523.6100000003</v>
      </c>
      <c r="N31" s="8"/>
      <c r="O31" s="26">
        <f>SUM(E31,G31,I31,K31,M31)</f>
        <v>13569503.739999998</v>
      </c>
      <c r="P31" s="8"/>
    </row>
    <row r="32" spans="1:16" x14ac:dyDescent="0.25">
      <c r="A32" s="8"/>
      <c r="B32" s="8"/>
      <c r="C32" s="27" t="s">
        <v>54</v>
      </c>
      <c r="D32" s="25"/>
      <c r="E32" s="25" t="s">
        <v>29</v>
      </c>
      <c r="F32" s="25"/>
      <c r="G32" s="25" t="s">
        <v>30</v>
      </c>
      <c r="H32" s="25"/>
      <c r="I32" s="25" t="s">
        <v>47</v>
      </c>
      <c r="J32" s="25"/>
      <c r="K32" s="25" t="s">
        <v>31</v>
      </c>
      <c r="L32" s="25"/>
      <c r="M32" s="25" t="s">
        <v>32</v>
      </c>
      <c r="N32" s="25"/>
      <c r="O32" s="25" t="s">
        <v>33</v>
      </c>
      <c r="P32" s="8"/>
    </row>
    <row r="33" spans="1:16" x14ac:dyDescent="0.25">
      <c r="A33" s="8"/>
      <c r="B33" s="8"/>
      <c r="C33" s="55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</row>
    <row r="34" spans="1:16" x14ac:dyDescent="0.25">
      <c r="A34" s="8"/>
      <c r="B34" s="8"/>
      <c r="C34" s="56">
        <v>44105</v>
      </c>
      <c r="D34" s="8"/>
      <c r="E34" s="26">
        <v>6467360.46</v>
      </c>
      <c r="F34" s="8"/>
      <c r="G34" s="26">
        <v>1592758.31</v>
      </c>
      <c r="H34" s="50"/>
      <c r="I34" s="49">
        <v>1136806.56</v>
      </c>
      <c r="J34" s="8"/>
      <c r="K34" s="26">
        <v>705071.68</v>
      </c>
      <c r="L34" s="8"/>
      <c r="M34" s="26">
        <v>3587464.2</v>
      </c>
      <c r="N34" s="8"/>
      <c r="O34" s="26">
        <f>SUM(E34,G34,I34,K34,M34)</f>
        <v>13489461.210000001</v>
      </c>
      <c r="P34" s="8"/>
    </row>
    <row r="35" spans="1:16" x14ac:dyDescent="0.25">
      <c r="A35" s="8"/>
      <c r="B35" s="8"/>
      <c r="C35" s="27" t="s">
        <v>54</v>
      </c>
      <c r="D35" s="25"/>
      <c r="E35" s="25" t="s">
        <v>29</v>
      </c>
      <c r="F35" s="25"/>
      <c r="G35" s="25" t="s">
        <v>30</v>
      </c>
      <c r="H35" s="25"/>
      <c r="I35" s="25" t="s">
        <v>47</v>
      </c>
      <c r="J35" s="25"/>
      <c r="K35" s="25" t="s">
        <v>31</v>
      </c>
      <c r="L35" s="25"/>
      <c r="M35" s="25" t="s">
        <v>32</v>
      </c>
      <c r="N35" s="25"/>
      <c r="O35" s="25" t="s">
        <v>33</v>
      </c>
      <c r="P35" s="8"/>
    </row>
    <row r="36" spans="1:16" x14ac:dyDescent="0.25">
      <c r="A36" s="8"/>
      <c r="B36" s="8"/>
      <c r="C36" s="55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</row>
    <row r="37" spans="1:16" x14ac:dyDescent="0.25">
      <c r="A37" s="8"/>
      <c r="B37" s="8"/>
      <c r="C37" s="56">
        <v>44075</v>
      </c>
      <c r="D37" s="8"/>
      <c r="E37" s="26">
        <v>7064917.0800000001</v>
      </c>
      <c r="F37" s="8"/>
      <c r="G37" s="26">
        <v>2061433.98</v>
      </c>
      <c r="H37" s="50"/>
      <c r="I37" s="49">
        <v>1138006.3899999999</v>
      </c>
      <c r="J37" s="8"/>
      <c r="K37" s="26">
        <v>708443.88</v>
      </c>
      <c r="L37" s="8"/>
      <c r="M37" s="26">
        <v>3952463.65</v>
      </c>
      <c r="N37" s="8"/>
      <c r="O37" s="26">
        <f>SUM(E37,G37,I37,K37,M37)</f>
        <v>14925264.980000002</v>
      </c>
      <c r="P37" s="8"/>
    </row>
    <row r="38" spans="1:16" x14ac:dyDescent="0.25">
      <c r="A38" s="8"/>
      <c r="B38" s="8"/>
      <c r="C38" s="27" t="s">
        <v>54</v>
      </c>
      <c r="D38" s="25"/>
      <c r="E38" s="25" t="s">
        <v>29</v>
      </c>
      <c r="F38" s="25"/>
      <c r="G38" s="25" t="s">
        <v>30</v>
      </c>
      <c r="H38" s="25"/>
      <c r="I38" s="25" t="s">
        <v>47</v>
      </c>
      <c r="J38" s="25"/>
      <c r="K38" s="25" t="s">
        <v>31</v>
      </c>
      <c r="L38" s="25"/>
      <c r="M38" s="25" t="s">
        <v>32</v>
      </c>
      <c r="N38" s="25"/>
      <c r="O38" s="25" t="s">
        <v>33</v>
      </c>
      <c r="P38" s="8"/>
    </row>
    <row r="39" spans="1:16" x14ac:dyDescent="0.25">
      <c r="A39" s="8"/>
      <c r="B39" s="8"/>
      <c r="C39" s="55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</row>
    <row r="40" spans="1:16" x14ac:dyDescent="0.25">
      <c r="A40" s="8"/>
      <c r="B40" s="8"/>
      <c r="C40" s="56">
        <v>44044</v>
      </c>
      <c r="D40" s="8"/>
      <c r="E40" s="26">
        <v>8435860.2300000004</v>
      </c>
      <c r="F40" s="8"/>
      <c r="G40" s="26">
        <v>1943749.78</v>
      </c>
      <c r="H40" s="50"/>
      <c r="I40" s="49">
        <v>980400.35</v>
      </c>
      <c r="J40" s="8"/>
      <c r="K40" s="26">
        <v>742524.61</v>
      </c>
      <c r="L40" s="8"/>
      <c r="M40" s="26">
        <v>4024364.96</v>
      </c>
      <c r="N40" s="8"/>
      <c r="O40" s="26">
        <f>SUM(E40,G40,I40,K40,M40)</f>
        <v>16126899.93</v>
      </c>
      <c r="P40" s="8"/>
    </row>
    <row r="41" spans="1:16" x14ac:dyDescent="0.25">
      <c r="A41" s="8"/>
      <c r="B41" s="8"/>
      <c r="C41" s="27" t="s">
        <v>54</v>
      </c>
      <c r="D41" s="25"/>
      <c r="E41" s="25" t="s">
        <v>29</v>
      </c>
      <c r="F41" s="25"/>
      <c r="G41" s="25" t="s">
        <v>30</v>
      </c>
      <c r="H41" s="25"/>
      <c r="I41" s="25" t="s">
        <v>47</v>
      </c>
      <c r="J41" s="25"/>
      <c r="K41" s="25" t="s">
        <v>31</v>
      </c>
      <c r="L41" s="25"/>
      <c r="M41" s="25" t="s">
        <v>32</v>
      </c>
      <c r="N41" s="25"/>
      <c r="O41" s="25" t="s">
        <v>33</v>
      </c>
      <c r="P41" s="8"/>
    </row>
    <row r="42" spans="1:16" x14ac:dyDescent="0.25">
      <c r="A42" s="8"/>
      <c r="B42" s="8"/>
      <c r="C42" s="55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</row>
    <row r="43" spans="1:16" x14ac:dyDescent="0.25">
      <c r="A43" s="8"/>
      <c r="B43" s="8"/>
      <c r="C43" s="56">
        <v>44013</v>
      </c>
      <c r="D43" s="8"/>
      <c r="E43" s="26">
        <v>7665645.75</v>
      </c>
      <c r="F43" s="8"/>
      <c r="G43" s="26">
        <v>1662701.27</v>
      </c>
      <c r="H43" s="50"/>
      <c r="I43" s="49">
        <v>1040509.2</v>
      </c>
      <c r="J43" s="8"/>
      <c r="K43" s="26">
        <v>708660.8</v>
      </c>
      <c r="L43" s="8"/>
      <c r="M43" s="26">
        <v>4082278.35</v>
      </c>
      <c r="N43" s="8"/>
      <c r="O43" s="26">
        <f>SUM(E43,G43,I43,K43,M43)</f>
        <v>15159795.369999999</v>
      </c>
      <c r="P43" s="8"/>
    </row>
    <row r="44" spans="1:16" ht="30" x14ac:dyDescent="0.25">
      <c r="A44" s="8"/>
      <c r="B44" s="8"/>
      <c r="C44" s="27" t="s">
        <v>35</v>
      </c>
      <c r="D44" s="25"/>
      <c r="E44" s="25" t="s">
        <v>29</v>
      </c>
      <c r="F44" s="25"/>
      <c r="G44" s="25" t="s">
        <v>30</v>
      </c>
      <c r="H44" s="25"/>
      <c r="I44" s="25" t="s">
        <v>47</v>
      </c>
      <c r="J44" s="25"/>
      <c r="K44" s="25" t="s">
        <v>31</v>
      </c>
      <c r="L44" s="25"/>
      <c r="M44" s="25" t="s">
        <v>32</v>
      </c>
      <c r="N44" s="25"/>
      <c r="O44" s="25" t="s">
        <v>33</v>
      </c>
      <c r="P44" s="8"/>
    </row>
    <row r="45" spans="1:16" x14ac:dyDescent="0.25">
      <c r="A45" s="8"/>
      <c r="B45" s="8"/>
      <c r="C45" s="55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</row>
    <row r="46" spans="1:16" x14ac:dyDescent="0.25">
      <c r="A46" s="8"/>
      <c r="B46" s="8"/>
      <c r="C46" s="56">
        <v>43983</v>
      </c>
      <c r="D46" s="8"/>
      <c r="E46" s="26">
        <v>6175284.2000000002</v>
      </c>
      <c r="F46" s="8"/>
      <c r="G46" s="26">
        <v>1623296.51</v>
      </c>
      <c r="H46" s="50"/>
      <c r="I46" s="49">
        <v>1015588.13</v>
      </c>
      <c r="J46" s="8"/>
      <c r="K46" s="26">
        <v>790468.27</v>
      </c>
      <c r="L46" s="8"/>
      <c r="M46" s="26">
        <v>4068147.55</v>
      </c>
      <c r="N46" s="8"/>
      <c r="O46" s="26">
        <f>SUM(E46,G46,I46,K46,M46)</f>
        <v>13672784.66</v>
      </c>
      <c r="P46" s="8"/>
    </row>
    <row r="47" spans="1:16" ht="30" x14ac:dyDescent="0.25">
      <c r="A47" s="8"/>
      <c r="B47" s="8"/>
      <c r="C47" s="27" t="s">
        <v>36</v>
      </c>
      <c r="D47" s="25"/>
      <c r="E47" s="25" t="s">
        <v>29</v>
      </c>
      <c r="F47" s="25"/>
      <c r="G47" s="25" t="s">
        <v>30</v>
      </c>
      <c r="H47" s="25"/>
      <c r="I47" s="25" t="s">
        <v>47</v>
      </c>
      <c r="J47" s="25"/>
      <c r="K47" s="25" t="s">
        <v>31</v>
      </c>
      <c r="L47" s="25"/>
      <c r="M47" s="25" t="s">
        <v>32</v>
      </c>
      <c r="N47" s="25"/>
      <c r="O47" s="25" t="s">
        <v>33</v>
      </c>
      <c r="P47" s="8"/>
    </row>
    <row r="48" spans="1:16" x14ac:dyDescent="0.25">
      <c r="A48" s="8"/>
      <c r="B48" s="8"/>
      <c r="C48" s="55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</row>
    <row r="49" spans="1:16" x14ac:dyDescent="0.25">
      <c r="A49" s="8"/>
      <c r="B49" s="8"/>
      <c r="C49" s="56">
        <v>43952</v>
      </c>
      <c r="D49" s="8"/>
      <c r="E49" s="26">
        <v>6897025.629999999</v>
      </c>
      <c r="F49" s="8"/>
      <c r="G49" s="26">
        <v>1739861.0900000003</v>
      </c>
      <c r="H49" s="50"/>
      <c r="I49" s="49">
        <v>1132124.7300000002</v>
      </c>
      <c r="J49" s="8"/>
      <c r="K49" s="26">
        <v>887546.29</v>
      </c>
      <c r="L49" s="8"/>
      <c r="M49" s="26">
        <v>4148160.1600000006</v>
      </c>
      <c r="N49" s="8"/>
      <c r="O49" s="26">
        <f>SUM(E49,G49,I49,K49,M49)</f>
        <v>14804717.899999999</v>
      </c>
      <c r="P49" s="8"/>
    </row>
    <row r="50" spans="1:16" ht="30" x14ac:dyDescent="0.25">
      <c r="A50" s="8"/>
      <c r="B50" s="8"/>
      <c r="C50" s="27" t="s">
        <v>36</v>
      </c>
      <c r="D50" s="25"/>
      <c r="E50" s="25" t="s">
        <v>29</v>
      </c>
      <c r="F50" s="25"/>
      <c r="G50" s="25" t="s">
        <v>30</v>
      </c>
      <c r="H50" s="25"/>
      <c r="I50" s="25" t="s">
        <v>47</v>
      </c>
      <c r="J50" s="25"/>
      <c r="K50" s="25" t="s">
        <v>31</v>
      </c>
      <c r="L50" s="25"/>
      <c r="M50" s="25" t="s">
        <v>32</v>
      </c>
      <c r="N50" s="25"/>
      <c r="O50" s="25" t="s">
        <v>33</v>
      </c>
      <c r="P50" s="8"/>
    </row>
    <row r="51" spans="1:16" x14ac:dyDescent="0.25">
      <c r="A51" s="8"/>
      <c r="B51" s="8"/>
      <c r="C51" s="55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</row>
    <row r="52" spans="1:16" x14ac:dyDescent="0.25">
      <c r="A52" s="8"/>
      <c r="B52" s="8"/>
      <c r="C52" s="56">
        <v>43922</v>
      </c>
      <c r="D52" s="8"/>
      <c r="E52" s="26">
        <v>5970393.1200000001</v>
      </c>
      <c r="F52" s="8"/>
      <c r="G52" s="26">
        <v>1889037.3</v>
      </c>
      <c r="H52" s="50"/>
      <c r="I52" s="49">
        <v>1221441.01</v>
      </c>
      <c r="J52" s="8"/>
      <c r="K52" s="26">
        <v>853526.74</v>
      </c>
      <c r="L52" s="8"/>
      <c r="M52" s="26">
        <v>3862868.96</v>
      </c>
      <c r="N52" s="8"/>
      <c r="O52" s="26">
        <f>SUM(E52,G52,I52,K52,M52)</f>
        <v>13797267.129999999</v>
      </c>
      <c r="P52" s="8"/>
    </row>
    <row r="53" spans="1:16" ht="30" x14ac:dyDescent="0.25">
      <c r="A53" s="8"/>
      <c r="B53" s="8"/>
      <c r="C53" s="27" t="s">
        <v>36</v>
      </c>
      <c r="D53" s="25"/>
      <c r="E53" s="25" t="s">
        <v>29</v>
      </c>
      <c r="F53" s="25"/>
      <c r="G53" s="25" t="s">
        <v>30</v>
      </c>
      <c r="H53" s="25"/>
      <c r="I53" s="25" t="s">
        <v>47</v>
      </c>
      <c r="J53" s="25"/>
      <c r="K53" s="25" t="s">
        <v>31</v>
      </c>
      <c r="L53" s="25"/>
      <c r="M53" s="25" t="s">
        <v>32</v>
      </c>
      <c r="N53" s="25"/>
      <c r="O53" s="25" t="s">
        <v>33</v>
      </c>
      <c r="P53" s="8"/>
    </row>
    <row r="54" spans="1:16" x14ac:dyDescent="0.25">
      <c r="A54" s="8"/>
      <c r="B54" s="8"/>
      <c r="C54" s="55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</row>
    <row r="55" spans="1:16" x14ac:dyDescent="0.25">
      <c r="A55" s="8"/>
      <c r="B55" s="8"/>
      <c r="C55" s="56">
        <v>43891</v>
      </c>
      <c r="D55" s="8"/>
      <c r="E55" s="26">
        <v>5930873.8700000001</v>
      </c>
      <c r="F55" s="8"/>
      <c r="G55" s="26">
        <v>1802334.49</v>
      </c>
      <c r="H55" s="50"/>
      <c r="I55" s="49">
        <v>1180118.4699999997</v>
      </c>
      <c r="J55" s="8"/>
      <c r="K55" s="26">
        <v>851178.46</v>
      </c>
      <c r="L55" s="8"/>
      <c r="M55" s="26">
        <v>3615841.97</v>
      </c>
      <c r="N55" s="8"/>
      <c r="O55" s="26">
        <f>SUM(E55,G55,I55,K55,M55)</f>
        <v>13380347.26</v>
      </c>
      <c r="P55" s="8"/>
    </row>
    <row r="56" spans="1:16" ht="30" x14ac:dyDescent="0.25">
      <c r="A56" s="8"/>
      <c r="B56" s="8"/>
      <c r="C56" s="27" t="s">
        <v>36</v>
      </c>
      <c r="D56" s="25"/>
      <c r="E56" s="25" t="s">
        <v>29</v>
      </c>
      <c r="F56" s="25"/>
      <c r="G56" s="25" t="s">
        <v>30</v>
      </c>
      <c r="H56" s="25"/>
      <c r="I56" s="25" t="s">
        <v>47</v>
      </c>
      <c r="J56" s="25"/>
      <c r="K56" s="25" t="s">
        <v>31</v>
      </c>
      <c r="L56" s="25"/>
      <c r="M56" s="25" t="s">
        <v>32</v>
      </c>
      <c r="N56" s="25"/>
      <c r="O56" s="25" t="s">
        <v>33</v>
      </c>
      <c r="P56" s="8"/>
    </row>
    <row r="57" spans="1:16" x14ac:dyDescent="0.25">
      <c r="A57" s="8"/>
      <c r="B57" s="8"/>
      <c r="C57" s="55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</row>
    <row r="58" spans="1:16" x14ac:dyDescent="0.25">
      <c r="A58" s="8"/>
      <c r="B58" s="8"/>
      <c r="C58" s="56">
        <v>43862</v>
      </c>
      <c r="D58" s="8"/>
      <c r="E58" s="26">
        <v>6567589.1600000011</v>
      </c>
      <c r="F58" s="8"/>
      <c r="G58" s="26">
        <v>1807432.9</v>
      </c>
      <c r="H58" s="50"/>
      <c r="I58" s="26">
        <v>1112477.8400000001</v>
      </c>
      <c r="J58" s="8"/>
      <c r="K58" s="26">
        <v>702758.65</v>
      </c>
      <c r="L58" s="8"/>
      <c r="M58" s="26">
        <v>3074748.29</v>
      </c>
      <c r="N58" s="8"/>
      <c r="O58" s="26">
        <f>SUM(E58,G58,I58,K58,M58)</f>
        <v>13265006.84</v>
      </c>
      <c r="P58" s="8"/>
    </row>
    <row r="59" spans="1:16" ht="30" x14ac:dyDescent="0.25">
      <c r="A59" s="8"/>
      <c r="B59" s="8"/>
      <c r="C59" s="27" t="s">
        <v>36</v>
      </c>
      <c r="D59" s="25"/>
      <c r="E59" s="25" t="s">
        <v>29</v>
      </c>
      <c r="F59" s="25"/>
      <c r="G59" s="25" t="s">
        <v>30</v>
      </c>
      <c r="H59" s="25"/>
      <c r="I59" s="25" t="s">
        <v>47</v>
      </c>
      <c r="J59" s="25"/>
      <c r="K59" s="25" t="s">
        <v>31</v>
      </c>
      <c r="L59" s="25"/>
      <c r="M59" s="25" t="s">
        <v>32</v>
      </c>
      <c r="N59" s="25"/>
      <c r="O59" s="25" t="s">
        <v>33</v>
      </c>
      <c r="P59" s="8"/>
    </row>
    <row r="60" spans="1:16" x14ac:dyDescent="0.25">
      <c r="A60" s="8"/>
      <c r="B60" s="8"/>
      <c r="C60" s="55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</row>
    <row r="61" spans="1:16" x14ac:dyDescent="0.25">
      <c r="A61" s="8"/>
      <c r="B61" s="8"/>
      <c r="C61" s="56">
        <v>43831</v>
      </c>
      <c r="D61" s="8"/>
      <c r="E61" s="26">
        <v>6559978.5300000003</v>
      </c>
      <c r="F61" s="8"/>
      <c r="G61" s="26">
        <v>2038283.14</v>
      </c>
      <c r="H61" s="50"/>
      <c r="I61" s="26">
        <v>1011688.86</v>
      </c>
      <c r="J61" s="8"/>
      <c r="K61" s="26">
        <v>828855.89</v>
      </c>
      <c r="L61" s="8"/>
      <c r="M61" s="26">
        <v>2995819.33</v>
      </c>
      <c r="N61" s="8"/>
      <c r="O61" s="26">
        <f>SUM(E61,G61,I61,K61,M61)</f>
        <v>13434625.75</v>
      </c>
      <c r="P61" s="8"/>
    </row>
    <row r="62" spans="1:16" ht="30" x14ac:dyDescent="0.25">
      <c r="A62" s="8"/>
      <c r="B62" s="8"/>
      <c r="C62" s="27" t="s">
        <v>36</v>
      </c>
      <c r="D62" s="25"/>
      <c r="E62" s="25" t="s">
        <v>29</v>
      </c>
      <c r="F62" s="25"/>
      <c r="G62" s="25" t="s">
        <v>30</v>
      </c>
      <c r="H62" s="25"/>
      <c r="I62" s="25" t="s">
        <v>47</v>
      </c>
      <c r="J62" s="25"/>
      <c r="K62" s="25" t="s">
        <v>31</v>
      </c>
      <c r="L62" s="25"/>
      <c r="M62" s="25" t="s">
        <v>32</v>
      </c>
      <c r="N62" s="25"/>
      <c r="O62" s="25" t="s">
        <v>33</v>
      </c>
      <c r="P62" s="8"/>
    </row>
    <row r="63" spans="1:16" x14ac:dyDescent="0.25">
      <c r="A63" s="8"/>
      <c r="B63" s="8"/>
      <c r="C63" s="55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</row>
    <row r="64" spans="1:16" x14ac:dyDescent="0.25">
      <c r="A64" s="8"/>
      <c r="B64" s="8"/>
      <c r="C64" s="56">
        <v>43800</v>
      </c>
      <c r="D64" s="8"/>
      <c r="E64" s="26">
        <v>8017158.2799999993</v>
      </c>
      <c r="F64" s="8"/>
      <c r="G64" s="26">
        <v>1814718.86</v>
      </c>
      <c r="H64" s="50"/>
      <c r="I64" s="26">
        <v>1135110.98</v>
      </c>
      <c r="J64" s="8"/>
      <c r="K64" s="26">
        <v>862990.83</v>
      </c>
      <c r="L64" s="8"/>
      <c r="M64" s="26">
        <v>2703518.53</v>
      </c>
      <c r="N64" s="8"/>
      <c r="O64" s="26">
        <f>SUM(E64,G64,I64,K64,M64)</f>
        <v>14533497.479999999</v>
      </c>
      <c r="P64" s="8"/>
    </row>
    <row r="65" spans="1:16" ht="30" x14ac:dyDescent="0.25">
      <c r="A65" s="8"/>
      <c r="B65" s="8"/>
      <c r="C65" s="27" t="s">
        <v>36</v>
      </c>
      <c r="D65" s="25"/>
      <c r="E65" s="25" t="s">
        <v>29</v>
      </c>
      <c r="F65" s="25"/>
      <c r="G65" s="25" t="s">
        <v>30</v>
      </c>
      <c r="H65" s="25"/>
      <c r="I65" s="25" t="s">
        <v>47</v>
      </c>
      <c r="J65" s="25"/>
      <c r="K65" s="25" t="s">
        <v>31</v>
      </c>
      <c r="L65" s="25"/>
      <c r="M65" s="25" t="s">
        <v>32</v>
      </c>
      <c r="N65" s="25"/>
      <c r="O65" s="25" t="s">
        <v>33</v>
      </c>
      <c r="P65" s="8"/>
    </row>
    <row r="66" spans="1:16" x14ac:dyDescent="0.25">
      <c r="A66" s="8"/>
      <c r="B66" s="8"/>
      <c r="C66" s="55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</row>
    <row r="67" spans="1:16" x14ac:dyDescent="0.25">
      <c r="A67" s="8"/>
      <c r="B67" s="8"/>
      <c r="C67" s="56">
        <v>43770</v>
      </c>
      <c r="D67" s="8"/>
      <c r="E67" s="26">
        <v>6277113.6999999993</v>
      </c>
      <c r="F67" s="8"/>
      <c r="G67" s="26">
        <v>2179883</v>
      </c>
      <c r="H67" s="50"/>
      <c r="I67" s="26">
        <v>1224497.42</v>
      </c>
      <c r="J67" s="8"/>
      <c r="K67" s="26">
        <v>1174209.6599999999</v>
      </c>
      <c r="L67" s="8"/>
      <c r="M67" s="26">
        <v>2052260.8599999999</v>
      </c>
      <c r="N67" s="8"/>
      <c r="O67" s="26">
        <f>SUM(E67,G67,I67,K67,M67)</f>
        <v>12907964.639999999</v>
      </c>
      <c r="P67" s="8"/>
    </row>
    <row r="68" spans="1:16" ht="30" x14ac:dyDescent="0.25">
      <c r="A68" s="8"/>
      <c r="B68" s="8"/>
      <c r="C68" s="27" t="s">
        <v>36</v>
      </c>
      <c r="D68" s="25"/>
      <c r="E68" s="25" t="s">
        <v>29</v>
      </c>
      <c r="F68" s="25"/>
      <c r="G68" s="25" t="s">
        <v>30</v>
      </c>
      <c r="H68" s="25"/>
      <c r="I68" s="25" t="s">
        <v>47</v>
      </c>
      <c r="J68" s="25"/>
      <c r="K68" s="25" t="s">
        <v>31</v>
      </c>
      <c r="L68" s="25"/>
      <c r="M68" s="25" t="s">
        <v>32</v>
      </c>
      <c r="N68" s="25"/>
      <c r="O68" s="25" t="s">
        <v>33</v>
      </c>
      <c r="P68" s="8"/>
    </row>
    <row r="69" spans="1:16" x14ac:dyDescent="0.25">
      <c r="A69" s="8"/>
      <c r="B69" s="8"/>
      <c r="C69" s="55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</row>
    <row r="70" spans="1:16" x14ac:dyDescent="0.25">
      <c r="A70" s="8"/>
      <c r="B70" s="8"/>
      <c r="C70" s="56">
        <v>43739</v>
      </c>
      <c r="D70" s="8"/>
      <c r="E70" s="26">
        <v>7581475.6299999999</v>
      </c>
      <c r="F70" s="8"/>
      <c r="G70" s="26">
        <v>2325737.2797080982</v>
      </c>
      <c r="H70" s="50"/>
      <c r="I70" s="26">
        <v>1659958.9402919021</v>
      </c>
      <c r="J70" s="8"/>
      <c r="K70" s="26">
        <v>162136.76999999999</v>
      </c>
      <c r="L70" s="8"/>
      <c r="M70" s="26">
        <v>2507083.08</v>
      </c>
      <c r="N70" s="8"/>
      <c r="O70" s="26">
        <f>SUM(E70,G70,I70,K70,M70)</f>
        <v>14236391.699999999</v>
      </c>
      <c r="P70" s="8"/>
    </row>
    <row r="71" spans="1:16" ht="30" x14ac:dyDescent="0.25">
      <c r="A71" s="8"/>
      <c r="B71" s="8"/>
      <c r="C71" s="27" t="s">
        <v>36</v>
      </c>
      <c r="D71" s="25"/>
      <c r="E71" s="25" t="s">
        <v>29</v>
      </c>
      <c r="F71" s="25"/>
      <c r="G71" s="25" t="s">
        <v>30</v>
      </c>
      <c r="H71" s="25"/>
      <c r="I71" s="25" t="s">
        <v>47</v>
      </c>
      <c r="J71" s="25"/>
      <c r="K71" s="25" t="s">
        <v>31</v>
      </c>
      <c r="L71" s="25"/>
      <c r="M71" s="25" t="s">
        <v>32</v>
      </c>
      <c r="N71" s="25"/>
      <c r="O71" s="25" t="s">
        <v>33</v>
      </c>
      <c r="P71" s="8"/>
    </row>
    <row r="72" spans="1:16" x14ac:dyDescent="0.25">
      <c r="A72" s="8"/>
      <c r="B72" s="8"/>
      <c r="C72" s="55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</row>
    <row r="73" spans="1:16" x14ac:dyDescent="0.25">
      <c r="A73" s="8"/>
      <c r="B73" s="8"/>
      <c r="C73" s="56">
        <v>43709</v>
      </c>
      <c r="D73" s="8"/>
      <c r="E73" s="26">
        <v>8531861.2899999991</v>
      </c>
      <c r="F73" s="8"/>
      <c r="G73" s="26">
        <v>3176268.65</v>
      </c>
      <c r="H73" s="50"/>
      <c r="I73" s="26">
        <v>301923.20000000001</v>
      </c>
      <c r="J73" s="8"/>
      <c r="K73" s="26">
        <v>809238.09</v>
      </c>
      <c r="L73" s="8"/>
      <c r="M73" s="26">
        <v>2702101.93</v>
      </c>
      <c r="N73" s="8"/>
      <c r="O73" s="26">
        <f>SUM(E73,G73,I73,K73,M73)</f>
        <v>15521393.159999998</v>
      </c>
      <c r="P73" s="8"/>
    </row>
    <row r="74" spans="1:16" ht="30" x14ac:dyDescent="0.25">
      <c r="A74" s="8"/>
      <c r="B74" s="8"/>
      <c r="C74" s="27" t="s">
        <v>36</v>
      </c>
      <c r="D74" s="25"/>
      <c r="E74" s="25" t="s">
        <v>29</v>
      </c>
      <c r="F74" s="25"/>
      <c r="G74" s="25" t="s">
        <v>30</v>
      </c>
      <c r="H74" s="25"/>
      <c r="I74" s="25" t="s">
        <v>47</v>
      </c>
      <c r="J74" s="25"/>
      <c r="K74" s="25" t="s">
        <v>31</v>
      </c>
      <c r="L74" s="25"/>
      <c r="M74" s="25" t="s">
        <v>32</v>
      </c>
      <c r="N74" s="25"/>
      <c r="O74" s="25" t="s">
        <v>33</v>
      </c>
      <c r="P74" s="8"/>
    </row>
    <row r="75" spans="1:16" x14ac:dyDescent="0.25">
      <c r="A75" s="8"/>
      <c r="B75" s="8"/>
      <c r="C75" s="55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</row>
    <row r="76" spans="1:16" x14ac:dyDescent="0.25">
      <c r="A76" s="8"/>
      <c r="B76" s="8"/>
      <c r="C76" s="56">
        <v>43678</v>
      </c>
      <c r="D76" s="8"/>
      <c r="E76" s="26">
        <v>9996441.9800000004</v>
      </c>
      <c r="F76" s="8"/>
      <c r="G76" s="26">
        <v>850545.35</v>
      </c>
      <c r="H76" s="50"/>
      <c r="I76" s="26">
        <v>1233883.51</v>
      </c>
      <c r="J76" s="8"/>
      <c r="K76" s="26">
        <v>705594.76</v>
      </c>
      <c r="L76" s="8"/>
      <c r="M76" s="26">
        <v>2812465.53</v>
      </c>
      <c r="N76" s="8"/>
      <c r="O76" s="26">
        <f>SUM(E76,G76,I76,K76,M76)</f>
        <v>15598931.129999999</v>
      </c>
      <c r="P76" s="8"/>
    </row>
    <row r="77" spans="1:16" ht="30" x14ac:dyDescent="0.25">
      <c r="A77" s="8"/>
      <c r="B77" s="8"/>
      <c r="C77" s="27" t="s">
        <v>36</v>
      </c>
      <c r="D77" s="25"/>
      <c r="E77" s="25" t="s">
        <v>29</v>
      </c>
      <c r="F77" s="25"/>
      <c r="G77" s="25" t="s">
        <v>30</v>
      </c>
      <c r="H77" s="25"/>
      <c r="I77" s="25" t="s">
        <v>47</v>
      </c>
      <c r="J77" s="25"/>
      <c r="K77" s="25" t="s">
        <v>31</v>
      </c>
      <c r="L77" s="25"/>
      <c r="M77" s="25" t="s">
        <v>32</v>
      </c>
      <c r="N77" s="25"/>
      <c r="O77" s="25" t="s">
        <v>33</v>
      </c>
      <c r="P77" s="8"/>
    </row>
    <row r="78" spans="1:16" x14ac:dyDescent="0.25">
      <c r="A78" s="8"/>
      <c r="B78" s="8"/>
      <c r="C78" s="55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</row>
    <row r="79" spans="1:16" x14ac:dyDescent="0.25">
      <c r="A79" s="8"/>
      <c r="B79" s="8"/>
      <c r="C79" s="56">
        <v>43647</v>
      </c>
      <c r="D79" s="8"/>
      <c r="E79" s="26">
        <v>6506339.0999999996</v>
      </c>
      <c r="F79" s="8"/>
      <c r="G79" s="26">
        <v>2402239.12</v>
      </c>
      <c r="H79" s="50"/>
      <c r="I79" s="26">
        <v>1073351.49</v>
      </c>
      <c r="J79" s="8"/>
      <c r="K79" s="26">
        <v>654553.79</v>
      </c>
      <c r="L79" s="8"/>
      <c r="M79" s="26">
        <v>3151886.06</v>
      </c>
      <c r="N79" s="8"/>
      <c r="O79" s="26">
        <f>SUM(E79,G79,I79,K79,M79)</f>
        <v>13788369.560000001</v>
      </c>
      <c r="P79" s="8"/>
    </row>
    <row r="80" spans="1:16" ht="30" x14ac:dyDescent="0.25">
      <c r="A80" s="8"/>
      <c r="B80" s="8"/>
      <c r="C80" s="27" t="s">
        <v>36</v>
      </c>
      <c r="D80" s="25"/>
      <c r="E80" s="25" t="s">
        <v>29</v>
      </c>
      <c r="F80" s="25"/>
      <c r="G80" s="25" t="s">
        <v>30</v>
      </c>
      <c r="H80" s="25"/>
      <c r="I80" s="25" t="s">
        <v>47</v>
      </c>
      <c r="J80" s="25"/>
      <c r="K80" s="25" t="s">
        <v>31</v>
      </c>
      <c r="L80" s="25"/>
      <c r="M80" s="25" t="s">
        <v>32</v>
      </c>
      <c r="N80" s="25"/>
      <c r="O80" s="25" t="s">
        <v>33</v>
      </c>
      <c r="P80" s="8"/>
    </row>
    <row r="81" spans="1:21" x14ac:dyDescent="0.25">
      <c r="A81" s="8"/>
      <c r="B81" s="8"/>
      <c r="C81" s="55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</row>
    <row r="82" spans="1:21" x14ac:dyDescent="0.25">
      <c r="A82" s="8"/>
      <c r="B82" s="8"/>
      <c r="C82" s="56">
        <v>43617</v>
      </c>
      <c r="D82" s="8"/>
      <c r="E82" s="26">
        <v>6403178.6399999997</v>
      </c>
      <c r="F82" s="8"/>
      <c r="G82" s="26">
        <v>2651343.4190408052</v>
      </c>
      <c r="H82" s="50"/>
      <c r="I82" s="26">
        <f>4485537.5-G82</f>
        <v>1834194.0809591948</v>
      </c>
      <c r="J82" s="8"/>
      <c r="K82" s="26">
        <v>916346.91</v>
      </c>
      <c r="L82" s="8"/>
      <c r="M82" s="26">
        <v>5639518.5199999996</v>
      </c>
      <c r="N82" s="8"/>
      <c r="O82" s="26">
        <f>SUM(E82,G82,I82,K82,M82)</f>
        <v>17444581.57</v>
      </c>
      <c r="P82" s="8"/>
    </row>
    <row r="83" spans="1:21" ht="30" x14ac:dyDescent="0.25">
      <c r="A83" s="8"/>
      <c r="B83" s="8"/>
      <c r="C83" s="27" t="s">
        <v>36</v>
      </c>
      <c r="D83" s="25"/>
      <c r="E83" s="25" t="s">
        <v>29</v>
      </c>
      <c r="F83" s="25"/>
      <c r="G83" s="25" t="s">
        <v>30</v>
      </c>
      <c r="H83" s="25"/>
      <c r="I83" s="25" t="s">
        <v>47</v>
      </c>
      <c r="J83" s="25"/>
      <c r="K83" s="25" t="s">
        <v>31</v>
      </c>
      <c r="L83" s="25"/>
      <c r="M83" s="25" t="s">
        <v>32</v>
      </c>
      <c r="N83" s="25"/>
      <c r="O83" s="25" t="s">
        <v>33</v>
      </c>
      <c r="P83" s="8"/>
    </row>
    <row r="84" spans="1:21" x14ac:dyDescent="0.25">
      <c r="A84" s="8"/>
      <c r="B84" s="8"/>
      <c r="C84" s="55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</row>
    <row r="85" spans="1:21" x14ac:dyDescent="0.25">
      <c r="A85" s="8"/>
      <c r="B85" s="8"/>
      <c r="C85" s="56">
        <v>43586</v>
      </c>
      <c r="D85" s="8"/>
      <c r="E85" s="26">
        <v>6319654.7800000003</v>
      </c>
      <c r="F85" s="8"/>
      <c r="G85" s="26">
        <v>1710054.1529793008</v>
      </c>
      <c r="H85" s="50"/>
      <c r="I85" s="49">
        <v>1183012.0470206994</v>
      </c>
      <c r="J85" s="8"/>
      <c r="K85" s="26">
        <v>884306.99</v>
      </c>
      <c r="L85" s="8"/>
      <c r="M85" s="26">
        <v>4419247</v>
      </c>
      <c r="N85" s="8"/>
      <c r="O85" s="26">
        <f>SUM(E85,G85,I85,K85,M85)</f>
        <v>14516274.970000001</v>
      </c>
      <c r="P85" s="8"/>
      <c r="S85" s="53"/>
    </row>
    <row r="86" spans="1:21" ht="30" x14ac:dyDescent="0.25">
      <c r="A86" s="8"/>
      <c r="B86" s="8"/>
      <c r="C86" s="27" t="s">
        <v>36</v>
      </c>
      <c r="D86" s="25"/>
      <c r="E86" s="25" t="s">
        <v>29</v>
      </c>
      <c r="F86" s="25"/>
      <c r="G86" s="25" t="s">
        <v>30</v>
      </c>
      <c r="H86" s="25"/>
      <c r="I86" s="25" t="s">
        <v>47</v>
      </c>
      <c r="J86" s="25"/>
      <c r="K86" s="25" t="s">
        <v>31</v>
      </c>
      <c r="L86" s="25"/>
      <c r="M86" s="25" t="s">
        <v>32</v>
      </c>
      <c r="N86" s="25"/>
      <c r="O86" s="25" t="s">
        <v>33</v>
      </c>
      <c r="P86" s="8"/>
    </row>
    <row r="87" spans="1:21" x14ac:dyDescent="0.25">
      <c r="A87" s="8"/>
      <c r="B87" s="8"/>
      <c r="C87" s="27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8"/>
    </row>
    <row r="88" spans="1:21" x14ac:dyDescent="0.25">
      <c r="A88" s="8"/>
      <c r="B88" s="8"/>
      <c r="C88" s="56">
        <v>43556</v>
      </c>
      <c r="D88" s="8"/>
      <c r="E88" s="26">
        <v>5530924.5800000001</v>
      </c>
      <c r="F88" s="8"/>
      <c r="G88" s="26">
        <v>2346444.29</v>
      </c>
      <c r="H88" s="50"/>
      <c r="I88" s="49">
        <v>1344857.05</v>
      </c>
      <c r="J88" s="8"/>
      <c r="K88" s="26">
        <v>942303.25</v>
      </c>
      <c r="L88" s="8"/>
      <c r="M88" s="26">
        <f>5049676.18+3701</f>
        <v>5053377.18</v>
      </c>
      <c r="N88" s="8"/>
      <c r="O88" s="26">
        <f>SUM(E88,G88,I88,K88,M88)</f>
        <v>15217906.35</v>
      </c>
      <c r="P88" s="8"/>
      <c r="S88" s="53"/>
    </row>
    <row r="89" spans="1:21" ht="30" x14ac:dyDescent="0.25">
      <c r="A89" s="8"/>
      <c r="B89" s="8"/>
      <c r="C89" s="27" t="s">
        <v>36</v>
      </c>
      <c r="D89" s="25"/>
      <c r="E89" s="25" t="s">
        <v>29</v>
      </c>
      <c r="F89" s="25"/>
      <c r="G89" s="25" t="s">
        <v>30</v>
      </c>
      <c r="H89" s="25"/>
      <c r="I89" s="25" t="s">
        <v>47</v>
      </c>
      <c r="J89" s="25"/>
      <c r="K89" s="25" t="s">
        <v>31</v>
      </c>
      <c r="L89" s="25"/>
      <c r="M89" s="25" t="s">
        <v>32</v>
      </c>
      <c r="N89" s="25"/>
      <c r="O89" s="25" t="s">
        <v>33</v>
      </c>
      <c r="P89" s="8"/>
    </row>
    <row r="90" spans="1:21" x14ac:dyDescent="0.2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</row>
    <row r="91" spans="1:21" x14ac:dyDescent="0.25">
      <c r="A91" s="8"/>
      <c r="B91" s="8"/>
      <c r="C91" s="56">
        <v>43525</v>
      </c>
      <c r="D91" s="8"/>
      <c r="E91" s="26">
        <v>6403178.6399999997</v>
      </c>
      <c r="F91" s="8"/>
      <c r="G91" s="26">
        <v>3135195.85</v>
      </c>
      <c r="H91" s="50"/>
      <c r="I91" s="49">
        <v>1350341.65</v>
      </c>
      <c r="J91" s="8"/>
      <c r="K91" s="26">
        <v>916346.91</v>
      </c>
      <c r="L91" s="8"/>
      <c r="M91" s="26">
        <f>5516938.5+122580.02</f>
        <v>5639518.5199999996</v>
      </c>
      <c r="N91" s="8"/>
      <c r="O91" s="26">
        <f>SUM(E91,G91,I91,K91,M91)</f>
        <v>17444581.57</v>
      </c>
      <c r="P91" s="8"/>
      <c r="S91" s="53"/>
    </row>
    <row r="92" spans="1:21" ht="30" x14ac:dyDescent="0.25">
      <c r="A92" s="8"/>
      <c r="B92" s="8"/>
      <c r="C92" s="27" t="s">
        <v>36</v>
      </c>
      <c r="D92" s="25"/>
      <c r="E92" s="25" t="s">
        <v>29</v>
      </c>
      <c r="F92" s="25"/>
      <c r="G92" s="25" t="s">
        <v>30</v>
      </c>
      <c r="H92" s="25"/>
      <c r="I92" s="25" t="s">
        <v>47</v>
      </c>
      <c r="J92" s="25"/>
      <c r="K92" s="25" t="s">
        <v>31</v>
      </c>
      <c r="L92" s="25"/>
      <c r="M92" s="25" t="s">
        <v>32</v>
      </c>
      <c r="N92" s="25"/>
      <c r="O92" s="25" t="s">
        <v>33</v>
      </c>
      <c r="P92" s="25"/>
    </row>
    <row r="93" spans="1:21" x14ac:dyDescent="0.25">
      <c r="A93" s="8"/>
      <c r="B93" s="8"/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</row>
    <row r="94" spans="1:21" x14ac:dyDescent="0.25">
      <c r="A94" s="8"/>
      <c r="B94" s="8"/>
      <c r="C94" s="25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</row>
    <row r="95" spans="1:21" ht="18.75" x14ac:dyDescent="0.3">
      <c r="A95" s="33"/>
      <c r="B95" s="46" t="s">
        <v>37</v>
      </c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</row>
    <row r="96" spans="1:21" x14ac:dyDescent="0.25">
      <c r="A96" s="33"/>
      <c r="B96" s="33"/>
      <c r="C96" s="52" t="s">
        <v>53</v>
      </c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</row>
    <row r="97" spans="1:21" x14ac:dyDescent="0.25">
      <c r="A97" s="33"/>
      <c r="B97" s="33"/>
      <c r="C97" s="33" t="s">
        <v>38</v>
      </c>
      <c r="D97" s="33"/>
      <c r="E97" s="33"/>
      <c r="F97" s="33"/>
      <c r="G97" s="33"/>
      <c r="H97" s="33"/>
      <c r="I97" s="33"/>
      <c r="J97" s="33"/>
      <c r="K97" s="33"/>
      <c r="L97" s="33"/>
      <c r="M97" s="51"/>
      <c r="N97" s="33"/>
      <c r="O97" s="33"/>
      <c r="P97" s="33"/>
      <c r="Q97" s="33"/>
      <c r="R97" s="33"/>
      <c r="S97" s="33"/>
      <c r="T97" s="33"/>
      <c r="U97" s="33"/>
    </row>
    <row r="98" spans="1:21" x14ac:dyDescent="0.25">
      <c r="A98" s="33"/>
      <c r="B98" s="33"/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</row>
    <row r="99" spans="1:21" x14ac:dyDescent="0.25">
      <c r="A99" s="47"/>
      <c r="B99" s="47"/>
      <c r="C99" s="47"/>
      <c r="D99" s="47"/>
      <c r="E99" s="47"/>
      <c r="F99" s="47"/>
      <c r="G99" s="47"/>
      <c r="H99" s="47"/>
      <c r="I99" s="47"/>
      <c r="J99" s="47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</row>
    <row r="100" spans="1:21" x14ac:dyDescent="0.25">
      <c r="A100" s="47"/>
      <c r="B100" s="47"/>
      <c r="C100" s="24" t="s">
        <v>10</v>
      </c>
      <c r="D100" s="47"/>
      <c r="E100" s="20" t="s">
        <v>48</v>
      </c>
      <c r="F100" s="47"/>
      <c r="G100" s="26">
        <v>0</v>
      </c>
      <c r="H100" s="49"/>
      <c r="I100" s="49"/>
      <c r="J100" s="47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</row>
    <row r="101" spans="1:21" ht="45" x14ac:dyDescent="0.25">
      <c r="A101" s="8"/>
      <c r="B101" s="8"/>
      <c r="C101" s="25" t="s">
        <v>28</v>
      </c>
      <c r="D101" s="25"/>
      <c r="E101" s="27" t="s">
        <v>39</v>
      </c>
      <c r="F101" s="25"/>
      <c r="G101" s="27" t="s">
        <v>40</v>
      </c>
      <c r="H101" s="27"/>
      <c r="I101" s="27"/>
      <c r="J101" s="25"/>
      <c r="K101" s="44"/>
      <c r="L101" s="44"/>
      <c r="M101" s="44"/>
      <c r="N101" s="44"/>
      <c r="O101" s="44"/>
      <c r="P101" s="44"/>
    </row>
    <row r="102" spans="1:21" x14ac:dyDescent="0.25">
      <c r="A102" s="8"/>
      <c r="B102" s="8"/>
      <c r="C102" s="8"/>
      <c r="D102" s="8"/>
      <c r="E102" s="8"/>
      <c r="F102" s="8"/>
      <c r="G102" s="8"/>
      <c r="H102" s="8"/>
      <c r="I102" s="8"/>
      <c r="J102" s="8"/>
    </row>
    <row r="103" spans="1:21" x14ac:dyDescent="0.25">
      <c r="A103" s="8"/>
      <c r="B103" s="8"/>
      <c r="C103" s="25"/>
      <c r="D103" s="25"/>
      <c r="E103" s="25"/>
      <c r="F103" s="25"/>
      <c r="G103" s="25"/>
      <c r="H103" s="25"/>
      <c r="I103" s="25"/>
      <c r="J103" s="25"/>
      <c r="K103" s="44"/>
    </row>
    <row r="104" spans="1:21" x14ac:dyDescent="0.25">
      <c r="A104" s="8"/>
      <c r="B104" s="8"/>
      <c r="C104" s="24" t="s">
        <v>9</v>
      </c>
      <c r="D104" s="25"/>
      <c r="E104" s="20">
        <v>0</v>
      </c>
      <c r="F104" s="25"/>
      <c r="G104" s="26">
        <v>0</v>
      </c>
      <c r="H104" s="49"/>
      <c r="I104" s="49"/>
      <c r="J104" s="25"/>
      <c r="K104" s="44"/>
    </row>
    <row r="105" spans="1:21" ht="45" x14ac:dyDescent="0.25">
      <c r="A105" s="8"/>
      <c r="B105" s="8"/>
      <c r="C105" s="25" t="s">
        <v>34</v>
      </c>
      <c r="D105" s="25"/>
      <c r="E105" s="27" t="s">
        <v>39</v>
      </c>
      <c r="F105" s="25"/>
      <c r="G105" s="27" t="s">
        <v>40</v>
      </c>
      <c r="H105" s="27"/>
      <c r="I105" s="27"/>
      <c r="J105" s="25"/>
      <c r="K105" s="44"/>
    </row>
    <row r="106" spans="1:21" x14ac:dyDescent="0.25">
      <c r="A106" s="8"/>
      <c r="B106" s="8"/>
      <c r="C106" s="25"/>
      <c r="D106" s="25"/>
      <c r="E106" s="25"/>
      <c r="F106" s="25"/>
      <c r="G106" s="25"/>
      <c r="H106" s="25"/>
      <c r="I106" s="25"/>
      <c r="J106" s="25"/>
      <c r="K106" s="44"/>
    </row>
    <row r="107" spans="1:21" x14ac:dyDescent="0.25">
      <c r="A107" s="8"/>
      <c r="B107" s="8"/>
      <c r="C107" s="25"/>
      <c r="D107" s="25"/>
      <c r="E107" s="25"/>
      <c r="F107" s="25"/>
      <c r="G107" s="25"/>
      <c r="H107" s="25"/>
      <c r="I107" s="25"/>
      <c r="J107" s="25"/>
      <c r="K107" s="44"/>
    </row>
    <row r="108" spans="1:21" x14ac:dyDescent="0.25">
      <c r="A108" s="8"/>
      <c r="B108" s="8"/>
      <c r="C108" s="24" t="s">
        <v>10</v>
      </c>
      <c r="D108" s="25"/>
      <c r="E108" s="20">
        <v>0</v>
      </c>
      <c r="F108" s="25"/>
      <c r="G108" s="26">
        <v>0</v>
      </c>
      <c r="H108" s="49"/>
      <c r="I108" s="49"/>
      <c r="J108" s="25"/>
      <c r="K108" s="44"/>
    </row>
    <row r="109" spans="1:21" ht="45" x14ac:dyDescent="0.25">
      <c r="A109" s="8"/>
      <c r="B109" s="8"/>
      <c r="C109" s="27" t="s">
        <v>35</v>
      </c>
      <c r="D109" s="25"/>
      <c r="E109" s="27" t="s">
        <v>39</v>
      </c>
      <c r="F109" s="25"/>
      <c r="G109" s="27" t="s">
        <v>40</v>
      </c>
      <c r="H109" s="27"/>
      <c r="I109" s="27"/>
      <c r="J109" s="25"/>
      <c r="K109" s="44"/>
    </row>
    <row r="110" spans="1:21" x14ac:dyDescent="0.25">
      <c r="A110" s="8"/>
      <c r="B110" s="8"/>
      <c r="C110" s="25"/>
      <c r="D110" s="25"/>
      <c r="E110" s="25"/>
      <c r="F110" s="25"/>
      <c r="G110" s="25"/>
      <c r="H110" s="25"/>
      <c r="I110" s="25"/>
      <c r="J110" s="25"/>
      <c r="K110" s="44"/>
    </row>
    <row r="111" spans="1:21" x14ac:dyDescent="0.25">
      <c r="A111" s="8"/>
      <c r="B111" s="8"/>
      <c r="C111" s="25"/>
      <c r="D111" s="25"/>
      <c r="E111" s="25"/>
      <c r="F111" s="25"/>
      <c r="G111" s="25"/>
      <c r="H111" s="25"/>
      <c r="I111" s="25"/>
      <c r="J111" s="25"/>
      <c r="K111" s="44"/>
    </row>
    <row r="112" spans="1:21" x14ac:dyDescent="0.25">
      <c r="A112" s="8"/>
      <c r="B112" s="8"/>
      <c r="C112" s="24" t="s">
        <v>9</v>
      </c>
      <c r="D112" s="25"/>
      <c r="E112" s="20">
        <v>0</v>
      </c>
      <c r="F112" s="25"/>
      <c r="G112" s="26">
        <v>0</v>
      </c>
      <c r="H112" s="49"/>
      <c r="I112" s="49"/>
      <c r="J112" s="25"/>
      <c r="K112" s="44"/>
    </row>
    <row r="113" spans="1:70" ht="45" x14ac:dyDescent="0.25">
      <c r="A113" s="8"/>
      <c r="B113" s="8"/>
      <c r="C113" s="27" t="s">
        <v>36</v>
      </c>
      <c r="D113" s="25"/>
      <c r="E113" s="27" t="s">
        <v>39</v>
      </c>
      <c r="F113" s="25"/>
      <c r="G113" s="27" t="s">
        <v>40</v>
      </c>
      <c r="H113" s="27"/>
      <c r="I113" s="27"/>
      <c r="J113" s="25"/>
      <c r="K113" s="44"/>
    </row>
    <row r="114" spans="1:70" x14ac:dyDescent="0.25">
      <c r="A114" s="8"/>
      <c r="B114" s="8"/>
      <c r="C114" s="25"/>
      <c r="D114" s="25"/>
      <c r="E114" s="25"/>
      <c r="F114" s="25"/>
      <c r="G114" s="25"/>
      <c r="H114" s="25"/>
      <c r="I114" s="25"/>
      <c r="J114" s="25"/>
      <c r="K114" s="44"/>
    </row>
    <row r="115" spans="1:70" x14ac:dyDescent="0.25">
      <c r="A115" s="33"/>
      <c r="B115" s="33"/>
      <c r="C115" s="33"/>
      <c r="D115" s="33"/>
      <c r="E115" s="33"/>
      <c r="F115" s="33"/>
      <c r="G115" s="33"/>
      <c r="H115" s="33"/>
      <c r="I115" s="33"/>
      <c r="J115" s="33"/>
      <c r="K115" s="33"/>
    </row>
    <row r="116" spans="1:70" ht="18.75" x14ac:dyDescent="0.3">
      <c r="A116" s="33"/>
      <c r="B116" s="46" t="s">
        <v>41</v>
      </c>
      <c r="C116" s="33"/>
      <c r="D116" s="33"/>
      <c r="E116" s="33"/>
      <c r="F116" s="33"/>
      <c r="G116" s="33"/>
      <c r="H116" s="33"/>
      <c r="I116" s="33"/>
      <c r="J116" s="33"/>
      <c r="K116" s="33"/>
    </row>
    <row r="117" spans="1:70" x14ac:dyDescent="0.25">
      <c r="A117" s="33"/>
      <c r="B117" s="33"/>
      <c r="C117" s="33"/>
      <c r="D117" s="33"/>
      <c r="E117" s="33"/>
      <c r="F117" s="33"/>
      <c r="G117" s="33"/>
      <c r="H117" s="33"/>
      <c r="I117" s="33"/>
      <c r="J117" s="33"/>
      <c r="K117" s="33"/>
    </row>
    <row r="118" spans="1:70" x14ac:dyDescent="0.25">
      <c r="A118" s="33"/>
      <c r="B118" s="33"/>
      <c r="C118" s="33" t="s">
        <v>42</v>
      </c>
      <c r="D118" s="33"/>
      <c r="E118" s="33"/>
      <c r="F118" s="33"/>
      <c r="G118" s="33"/>
      <c r="H118" s="33"/>
      <c r="I118" s="33"/>
      <c r="J118" s="33"/>
      <c r="K118" s="33"/>
    </row>
    <row r="119" spans="1:70" x14ac:dyDescent="0.25">
      <c r="A119" s="33"/>
      <c r="B119" s="33"/>
      <c r="C119" s="33" t="s">
        <v>56</v>
      </c>
      <c r="D119" s="33"/>
      <c r="E119" s="33"/>
      <c r="F119" s="33"/>
      <c r="G119" s="33"/>
      <c r="H119" s="33"/>
      <c r="I119" s="33"/>
      <c r="J119" s="33"/>
      <c r="K119" s="33"/>
    </row>
    <row r="120" spans="1:70" x14ac:dyDescent="0.25">
      <c r="A120" s="8"/>
      <c r="B120" s="8"/>
      <c r="C120" s="25"/>
      <c r="D120" s="8"/>
      <c r="E120" s="25"/>
      <c r="F120" s="8"/>
      <c r="G120" s="25"/>
      <c r="H120" s="8"/>
      <c r="I120" s="25"/>
      <c r="J120" s="8"/>
      <c r="K120" s="25"/>
      <c r="L120" s="8"/>
      <c r="M120" s="25"/>
      <c r="N120" s="8"/>
      <c r="O120" s="25"/>
      <c r="P120" s="8"/>
      <c r="Q120" s="25"/>
      <c r="R120" s="8"/>
      <c r="S120" s="25"/>
      <c r="T120" s="8"/>
      <c r="U120" s="25"/>
      <c r="V120" s="8"/>
      <c r="W120" s="25"/>
      <c r="X120" s="8"/>
      <c r="Y120" s="25"/>
      <c r="Z120" s="8"/>
      <c r="AA120" s="25"/>
      <c r="AB120" s="8"/>
      <c r="AC120" s="25"/>
      <c r="AD120" s="8"/>
      <c r="AE120" s="25"/>
      <c r="AF120" s="8"/>
      <c r="AG120" s="25"/>
      <c r="AH120" s="8"/>
      <c r="AI120" s="25"/>
      <c r="AJ120" s="8"/>
      <c r="AK120" s="25"/>
      <c r="AL120" s="8"/>
      <c r="AM120" s="25"/>
      <c r="AN120" s="8"/>
      <c r="AO120" s="25"/>
      <c r="AP120" s="8"/>
      <c r="AQ120" s="25"/>
      <c r="AR120" s="8"/>
      <c r="AS120" s="25"/>
      <c r="AT120" s="8"/>
      <c r="AU120" s="25"/>
      <c r="AV120" s="8"/>
      <c r="AW120" s="25"/>
      <c r="AX120" s="8"/>
      <c r="AY120" s="25"/>
      <c r="AZ120" s="8"/>
      <c r="BA120" s="25"/>
      <c r="BB120" s="8"/>
      <c r="BC120" s="25"/>
      <c r="BD120" s="8"/>
      <c r="BE120" s="25"/>
      <c r="BF120" s="8"/>
      <c r="BG120" s="8"/>
      <c r="BH120" s="8"/>
      <c r="BI120" s="8"/>
      <c r="BJ120" s="8"/>
      <c r="BK120" s="8"/>
      <c r="BL120" s="8"/>
      <c r="BM120" s="8"/>
      <c r="BN120" s="8"/>
      <c r="BO120" s="8"/>
      <c r="BP120" s="8"/>
      <c r="BQ120" s="8"/>
      <c r="BR120" s="8"/>
    </row>
    <row r="121" spans="1:70" x14ac:dyDescent="0.25">
      <c r="A121" s="8"/>
      <c r="B121" s="8"/>
      <c r="C121" s="56">
        <v>44378</v>
      </c>
      <c r="D121" s="8"/>
      <c r="E121" s="26">
        <v>8378719.6600000001</v>
      </c>
      <c r="F121" s="8"/>
      <c r="G121" s="56">
        <v>44348</v>
      </c>
      <c r="H121" s="8"/>
      <c r="I121" s="26">
        <v>8323259.5599999996</v>
      </c>
      <c r="J121" s="8"/>
      <c r="K121" s="56">
        <v>44317</v>
      </c>
      <c r="L121" s="8"/>
      <c r="M121" s="26">
        <v>7020620.8300000001</v>
      </c>
      <c r="N121" s="8"/>
      <c r="O121" s="56">
        <v>44287</v>
      </c>
      <c r="P121" s="8"/>
      <c r="Q121" s="26">
        <v>7610933.1900000004</v>
      </c>
      <c r="R121" s="8"/>
      <c r="S121" s="56">
        <v>44256</v>
      </c>
      <c r="T121" s="8"/>
      <c r="U121" s="26">
        <v>8885353.3900000006</v>
      </c>
      <c r="V121" s="8"/>
      <c r="W121" s="56">
        <v>44228</v>
      </c>
      <c r="X121" s="8"/>
      <c r="Y121" s="26">
        <v>8048274.9500000002</v>
      </c>
      <c r="Z121" s="8"/>
      <c r="AA121" s="56">
        <v>44197</v>
      </c>
      <c r="AB121" s="8"/>
      <c r="AC121" s="26">
        <v>8206672.0800000001</v>
      </c>
      <c r="AD121" s="8"/>
      <c r="AE121" s="24" t="s">
        <v>59</v>
      </c>
      <c r="AF121" s="8"/>
      <c r="AG121" s="26">
        <v>8089074.2800000003</v>
      </c>
      <c r="AH121" s="8"/>
      <c r="AI121" s="24" t="s">
        <v>58</v>
      </c>
      <c r="AJ121" s="8"/>
      <c r="AK121" s="26">
        <v>8753925.9199999999</v>
      </c>
      <c r="AL121" s="8"/>
      <c r="AM121" s="24" t="s">
        <v>57</v>
      </c>
      <c r="AN121" s="8"/>
      <c r="AO121" s="26">
        <v>10479821.57</v>
      </c>
      <c r="AP121" s="8"/>
      <c r="AQ121" s="24" t="s">
        <v>55</v>
      </c>
      <c r="AR121" s="8"/>
      <c r="AS121" s="26">
        <v>10735715.800000001</v>
      </c>
      <c r="AT121" s="8"/>
      <c r="AU121" s="24" t="s">
        <v>13</v>
      </c>
      <c r="AV121" s="8"/>
      <c r="AW121" s="26">
        <v>8921047.4199999999</v>
      </c>
      <c r="AX121" s="8"/>
      <c r="AY121" s="24" t="s">
        <v>12</v>
      </c>
      <c r="AZ121" s="8"/>
      <c r="BA121" s="26">
        <v>8013133.5</v>
      </c>
      <c r="BB121" s="8"/>
      <c r="BC121" s="24" t="s">
        <v>11</v>
      </c>
      <c r="BD121" s="8"/>
      <c r="BE121" s="26">
        <v>8409779.5399999991</v>
      </c>
      <c r="BF121" s="8"/>
      <c r="BG121" s="24" t="s">
        <v>2</v>
      </c>
      <c r="BH121" s="25"/>
      <c r="BI121" s="26">
        <v>7357165.4800000004</v>
      </c>
      <c r="BJ121" s="25"/>
      <c r="BK121" s="24" t="s">
        <v>10</v>
      </c>
      <c r="BL121" s="25"/>
      <c r="BM121" s="26">
        <v>7242792.5999999996</v>
      </c>
      <c r="BN121" s="25"/>
      <c r="BO121" s="24" t="s">
        <v>9</v>
      </c>
      <c r="BP121" s="25"/>
      <c r="BQ121" s="54">
        <v>8274238.25</v>
      </c>
      <c r="BR121" s="25"/>
    </row>
    <row r="122" spans="1:70" ht="45" x14ac:dyDescent="0.25">
      <c r="A122" s="8"/>
      <c r="B122" s="8"/>
      <c r="C122" s="25" t="s">
        <v>28</v>
      </c>
      <c r="D122" s="8"/>
      <c r="E122" s="27" t="s">
        <v>43</v>
      </c>
      <c r="F122" s="8"/>
      <c r="G122" s="25" t="s">
        <v>34</v>
      </c>
      <c r="H122" s="8"/>
      <c r="I122" s="27" t="s">
        <v>43</v>
      </c>
      <c r="J122" s="8"/>
      <c r="K122" s="25" t="s">
        <v>34</v>
      </c>
      <c r="L122" s="8"/>
      <c r="M122" s="27" t="s">
        <v>43</v>
      </c>
      <c r="N122" s="8"/>
      <c r="O122" s="25" t="s">
        <v>34</v>
      </c>
      <c r="P122" s="8"/>
      <c r="Q122" s="27" t="s">
        <v>43</v>
      </c>
      <c r="R122" s="8"/>
      <c r="S122" s="25" t="s">
        <v>34</v>
      </c>
      <c r="T122" s="8"/>
      <c r="U122" s="27" t="s">
        <v>43</v>
      </c>
      <c r="V122" s="8"/>
      <c r="W122" s="25" t="s">
        <v>34</v>
      </c>
      <c r="X122" s="8"/>
      <c r="Y122" s="27" t="s">
        <v>43</v>
      </c>
      <c r="Z122" s="8"/>
      <c r="AA122" s="25" t="s">
        <v>34</v>
      </c>
      <c r="AB122" s="8"/>
      <c r="AC122" s="27" t="s">
        <v>43</v>
      </c>
      <c r="AD122" s="8"/>
      <c r="AE122" s="25" t="s">
        <v>34</v>
      </c>
      <c r="AF122" s="8"/>
      <c r="AG122" s="27" t="s">
        <v>43</v>
      </c>
      <c r="AH122" s="8"/>
      <c r="AI122" s="25" t="s">
        <v>34</v>
      </c>
      <c r="AJ122" s="8"/>
      <c r="AK122" s="27" t="s">
        <v>43</v>
      </c>
      <c r="AL122" s="8"/>
      <c r="AM122" s="25" t="s">
        <v>34</v>
      </c>
      <c r="AN122" s="8"/>
      <c r="AO122" s="27" t="s">
        <v>43</v>
      </c>
      <c r="AP122" s="8"/>
      <c r="AQ122" s="25" t="s">
        <v>34</v>
      </c>
      <c r="AR122" s="8"/>
      <c r="AS122" s="27" t="s">
        <v>43</v>
      </c>
      <c r="AT122" s="8"/>
      <c r="AU122" s="25" t="s">
        <v>34</v>
      </c>
      <c r="AV122" s="8"/>
      <c r="AW122" s="27" t="s">
        <v>43</v>
      </c>
      <c r="AX122" s="8"/>
      <c r="AY122" s="25" t="s">
        <v>34</v>
      </c>
      <c r="AZ122" s="8"/>
      <c r="BA122" s="27" t="s">
        <v>43</v>
      </c>
      <c r="BB122" s="8"/>
      <c r="BC122" s="25" t="s">
        <v>34</v>
      </c>
      <c r="BD122" s="8"/>
      <c r="BE122" s="27" t="s">
        <v>43</v>
      </c>
      <c r="BF122" s="8"/>
      <c r="BG122" s="25" t="s">
        <v>34</v>
      </c>
      <c r="BH122" s="25"/>
      <c r="BI122" s="27" t="s">
        <v>43</v>
      </c>
      <c r="BJ122" s="25"/>
      <c r="BK122" s="25" t="s">
        <v>34</v>
      </c>
      <c r="BL122" s="25"/>
      <c r="BM122" s="27" t="s">
        <v>43</v>
      </c>
      <c r="BN122" s="25"/>
      <c r="BO122" s="25" t="s">
        <v>34</v>
      </c>
      <c r="BP122" s="25"/>
      <c r="BQ122" s="25" t="s">
        <v>43</v>
      </c>
      <c r="BR122" s="25"/>
    </row>
    <row r="123" spans="1:70" x14ac:dyDescent="0.25">
      <c r="A123" s="8"/>
      <c r="B123" s="8"/>
      <c r="C123" s="25"/>
      <c r="D123" s="8"/>
      <c r="E123" s="25"/>
      <c r="F123" s="8"/>
      <c r="G123" s="25"/>
      <c r="H123" s="8"/>
      <c r="I123" s="25"/>
      <c r="J123" s="8"/>
      <c r="K123" s="25"/>
      <c r="L123" s="8"/>
      <c r="M123" s="25"/>
      <c r="N123" s="8"/>
      <c r="O123" s="25"/>
      <c r="P123" s="8"/>
      <c r="Q123" s="25"/>
      <c r="R123" s="8"/>
      <c r="S123" s="25"/>
      <c r="T123" s="8"/>
      <c r="U123" s="25"/>
      <c r="V123" s="8"/>
      <c r="W123" s="25"/>
      <c r="X123" s="8"/>
      <c r="Y123" s="25"/>
      <c r="Z123" s="8"/>
      <c r="AA123" s="25"/>
      <c r="AB123" s="8"/>
      <c r="AC123" s="25"/>
      <c r="AD123" s="8"/>
      <c r="AE123" s="25"/>
      <c r="AF123" s="8"/>
      <c r="AG123" s="25"/>
      <c r="AH123" s="8"/>
      <c r="AI123" s="25"/>
      <c r="AJ123" s="8"/>
      <c r="AK123" s="25"/>
      <c r="AL123" s="8"/>
      <c r="AM123" s="25"/>
      <c r="AN123" s="8"/>
      <c r="AO123" s="25"/>
      <c r="AP123" s="8"/>
      <c r="AQ123" s="25"/>
      <c r="AR123" s="8"/>
      <c r="AS123" s="25"/>
      <c r="AT123" s="8"/>
      <c r="AU123" s="25"/>
      <c r="AV123" s="8"/>
      <c r="AW123" s="25"/>
      <c r="AX123" s="8"/>
      <c r="AY123" s="25"/>
      <c r="AZ123" s="8"/>
      <c r="BA123" s="25"/>
      <c r="BB123" s="8"/>
      <c r="BC123" s="25"/>
      <c r="BD123" s="8"/>
      <c r="BE123" s="25"/>
      <c r="BF123" s="8"/>
      <c r="BG123" s="25"/>
      <c r="BH123" s="25"/>
      <c r="BI123" s="25"/>
      <c r="BJ123" s="25"/>
      <c r="BK123" s="25"/>
      <c r="BL123" s="25"/>
      <c r="BM123" s="25"/>
      <c r="BN123" s="25"/>
      <c r="BO123" s="25"/>
      <c r="BP123" s="25"/>
      <c r="BQ123" s="25"/>
      <c r="BR123" s="25"/>
    </row>
    <row r="124" spans="1:70" x14ac:dyDescent="0.25">
      <c r="A124" s="8"/>
      <c r="B124" s="8"/>
      <c r="C124" s="25"/>
      <c r="D124" s="8"/>
      <c r="E124" s="25"/>
      <c r="F124" s="8"/>
      <c r="G124" s="25"/>
      <c r="H124" s="8"/>
      <c r="I124" s="25"/>
      <c r="J124" s="8"/>
      <c r="K124" s="25"/>
      <c r="L124" s="8"/>
      <c r="M124" s="25"/>
      <c r="N124" s="8"/>
      <c r="O124" s="25"/>
      <c r="P124" s="8"/>
      <c r="Q124" s="25"/>
      <c r="R124" s="8"/>
      <c r="S124" s="25"/>
      <c r="T124" s="8"/>
      <c r="U124" s="25"/>
      <c r="V124" s="8"/>
      <c r="W124" s="25"/>
      <c r="X124" s="8"/>
      <c r="Y124" s="25"/>
      <c r="Z124" s="8"/>
      <c r="AA124" s="25"/>
      <c r="AB124" s="8"/>
      <c r="AC124" s="25"/>
      <c r="AD124" s="8"/>
      <c r="AE124" s="25"/>
      <c r="AF124" s="8"/>
      <c r="AG124" s="25"/>
      <c r="AH124" s="8"/>
      <c r="AI124" s="25"/>
      <c r="AJ124" s="8"/>
      <c r="AK124" s="25"/>
      <c r="AL124" s="8"/>
      <c r="AM124" s="25"/>
      <c r="AN124" s="8"/>
      <c r="AO124" s="25"/>
      <c r="AP124" s="8"/>
      <c r="AQ124" s="25"/>
      <c r="AR124" s="8"/>
      <c r="AS124" s="25"/>
      <c r="AT124" s="8"/>
      <c r="AU124" s="25"/>
      <c r="AV124" s="8"/>
      <c r="AW124" s="25"/>
      <c r="AX124" s="8"/>
      <c r="AY124" s="25"/>
      <c r="AZ124" s="8"/>
      <c r="BA124" s="25"/>
      <c r="BB124" s="8"/>
      <c r="BC124" s="25"/>
      <c r="BD124" s="8"/>
      <c r="BE124" s="25"/>
      <c r="BF124" s="8"/>
      <c r="BG124" s="25"/>
      <c r="BH124" s="25"/>
      <c r="BI124" s="25"/>
      <c r="BJ124" s="25"/>
      <c r="BK124" s="25"/>
      <c r="BL124" s="25"/>
      <c r="BM124" s="25"/>
      <c r="BN124" s="25"/>
      <c r="BO124" s="25"/>
      <c r="BP124" s="25"/>
      <c r="BQ124" s="25"/>
      <c r="BR124" s="25"/>
    </row>
    <row r="125" spans="1:70" x14ac:dyDescent="0.25">
      <c r="A125" s="8"/>
      <c r="B125" s="8"/>
      <c r="C125" s="25"/>
      <c r="D125" s="8"/>
      <c r="E125" s="25"/>
      <c r="F125" s="8"/>
      <c r="G125" s="25"/>
      <c r="H125" s="8"/>
      <c r="I125" s="25"/>
      <c r="J125" s="8"/>
      <c r="K125" s="25"/>
      <c r="L125" s="8"/>
      <c r="M125" s="25"/>
      <c r="N125" s="8"/>
      <c r="O125" s="25"/>
      <c r="P125" s="8"/>
      <c r="Q125" s="25"/>
      <c r="R125" s="8"/>
      <c r="S125" s="25"/>
      <c r="T125" s="8"/>
      <c r="U125" s="25"/>
      <c r="V125" s="8"/>
      <c r="W125" s="25"/>
      <c r="X125" s="8"/>
      <c r="Y125" s="25"/>
      <c r="Z125" s="8"/>
      <c r="AA125" s="25"/>
      <c r="AB125" s="8"/>
      <c r="AC125" s="25"/>
      <c r="AD125" s="8"/>
      <c r="AE125" s="25"/>
      <c r="AF125" s="8"/>
      <c r="AG125" s="25"/>
      <c r="AH125" s="8"/>
      <c r="AI125" s="25"/>
      <c r="AJ125" s="8"/>
      <c r="AK125" s="25"/>
      <c r="AL125" s="8"/>
      <c r="AM125" s="25"/>
      <c r="AN125" s="8"/>
      <c r="AO125" s="25"/>
      <c r="AP125" s="8"/>
      <c r="AQ125" s="25"/>
      <c r="AR125" s="8"/>
      <c r="AS125" s="25"/>
      <c r="AT125" s="8"/>
      <c r="AU125" s="25"/>
      <c r="AV125" s="8"/>
      <c r="AW125" s="25"/>
      <c r="AX125" s="8"/>
      <c r="AY125" s="25"/>
      <c r="AZ125" s="8"/>
      <c r="BA125" s="25"/>
      <c r="BB125" s="8"/>
      <c r="BC125" s="25"/>
      <c r="BD125" s="8"/>
      <c r="BE125" s="25"/>
      <c r="BF125" s="8"/>
      <c r="BG125" s="25"/>
      <c r="BH125" s="25"/>
      <c r="BI125" s="25"/>
      <c r="BJ125" s="25"/>
      <c r="BK125" s="25"/>
      <c r="BL125" s="25"/>
      <c r="BM125" s="25"/>
      <c r="BN125" s="25"/>
      <c r="BO125" s="25"/>
      <c r="BP125" s="25"/>
      <c r="BQ125" s="25"/>
      <c r="BR125" s="25"/>
    </row>
    <row r="126" spans="1:70" x14ac:dyDescent="0.25">
      <c r="A126" s="8"/>
      <c r="B126" s="8"/>
      <c r="C126" s="56">
        <v>44013</v>
      </c>
      <c r="D126" s="25"/>
      <c r="E126" s="26">
        <v>8013133.5</v>
      </c>
      <c r="F126" s="8"/>
      <c r="G126" s="56">
        <v>43983</v>
      </c>
      <c r="H126" s="25"/>
      <c r="I126" s="26">
        <v>8410092.0999999996</v>
      </c>
      <c r="J126" s="8"/>
      <c r="K126" s="56">
        <v>43952</v>
      </c>
      <c r="L126" s="25"/>
      <c r="M126" s="26">
        <v>7357409.46</v>
      </c>
      <c r="N126" s="8"/>
      <c r="O126" s="56">
        <v>43922</v>
      </c>
      <c r="P126" s="8"/>
      <c r="Q126" s="26">
        <v>7242792.5999999996</v>
      </c>
      <c r="R126" s="8"/>
      <c r="S126" s="56">
        <v>43891</v>
      </c>
      <c r="T126" s="8"/>
      <c r="U126" s="26">
        <v>8274238.25</v>
      </c>
      <c r="V126" s="8"/>
      <c r="W126" s="56">
        <v>43862</v>
      </c>
      <c r="X126" s="8"/>
      <c r="Y126" s="26">
        <v>7816491.7800000003</v>
      </c>
      <c r="Z126" s="8"/>
      <c r="AA126" s="56">
        <v>43831</v>
      </c>
      <c r="AB126" s="8"/>
      <c r="AC126" s="26">
        <v>9549176.5</v>
      </c>
      <c r="AD126" s="8"/>
      <c r="AE126" s="24" t="s">
        <v>59</v>
      </c>
      <c r="AF126" s="8"/>
      <c r="AG126" s="26">
        <v>7917986.4299999997</v>
      </c>
      <c r="AH126" s="8"/>
      <c r="AI126" s="24" t="s">
        <v>58</v>
      </c>
      <c r="AJ126" s="8"/>
      <c r="AK126" s="26">
        <v>9234830.9700000007</v>
      </c>
      <c r="AL126" s="8"/>
      <c r="AM126" s="24" t="s">
        <v>57</v>
      </c>
      <c r="AN126" s="8"/>
      <c r="AO126" s="26">
        <v>10771315</v>
      </c>
      <c r="AP126" s="8"/>
      <c r="AQ126" s="24" t="s">
        <v>55</v>
      </c>
      <c r="AR126" s="8"/>
      <c r="AS126" s="26">
        <v>9385087.1600000001</v>
      </c>
      <c r="AT126" s="8"/>
      <c r="AU126" s="24" t="s">
        <v>13</v>
      </c>
      <c r="AV126" s="8"/>
      <c r="AW126" s="26">
        <v>7824773.9800000004</v>
      </c>
      <c r="AX126" s="8"/>
      <c r="AY126" s="24" t="s">
        <v>12</v>
      </c>
      <c r="AZ126" s="8"/>
      <c r="BA126" s="26">
        <v>9207181.8000000007</v>
      </c>
      <c r="BB126" s="8"/>
      <c r="BC126" s="24" t="s">
        <v>11</v>
      </c>
      <c r="BD126" s="8"/>
      <c r="BE126" s="26">
        <v>8410092.0999999996</v>
      </c>
      <c r="BF126" s="8"/>
      <c r="BG126" s="24" t="s">
        <v>2</v>
      </c>
      <c r="BH126" s="25"/>
      <c r="BI126" s="26">
        <v>7357409.46</v>
      </c>
      <c r="BJ126" s="25"/>
      <c r="BK126" s="24" t="s">
        <v>10</v>
      </c>
      <c r="BL126" s="25"/>
      <c r="BM126" s="26">
        <v>8511247.5600000005</v>
      </c>
      <c r="BN126" s="25"/>
      <c r="BO126" s="24" t="s">
        <v>9</v>
      </c>
      <c r="BP126" s="25"/>
      <c r="BQ126" s="54">
        <v>7383250.1900000004</v>
      </c>
      <c r="BR126" s="25"/>
    </row>
    <row r="127" spans="1:70" ht="60" x14ac:dyDescent="0.25">
      <c r="A127" s="8"/>
      <c r="B127" s="8"/>
      <c r="C127" s="27" t="s">
        <v>44</v>
      </c>
      <c r="D127" s="8"/>
      <c r="E127" s="27" t="s">
        <v>43</v>
      </c>
      <c r="F127" s="8"/>
      <c r="G127" s="27" t="s">
        <v>45</v>
      </c>
      <c r="H127" s="8"/>
      <c r="I127" s="27" t="s">
        <v>43</v>
      </c>
      <c r="J127" s="8"/>
      <c r="K127" s="27" t="s">
        <v>45</v>
      </c>
      <c r="L127" s="8"/>
      <c r="M127" s="27" t="s">
        <v>43</v>
      </c>
      <c r="N127" s="8"/>
      <c r="O127" s="27" t="s">
        <v>45</v>
      </c>
      <c r="P127" s="8"/>
      <c r="Q127" s="27" t="s">
        <v>43</v>
      </c>
      <c r="R127" s="8"/>
      <c r="S127" s="27" t="s">
        <v>45</v>
      </c>
      <c r="T127" s="8"/>
      <c r="U127" s="27" t="s">
        <v>43</v>
      </c>
      <c r="V127" s="8"/>
      <c r="W127" s="27" t="s">
        <v>45</v>
      </c>
      <c r="X127" s="8"/>
      <c r="Y127" s="27" t="s">
        <v>43</v>
      </c>
      <c r="Z127" s="8"/>
      <c r="AA127" s="27" t="s">
        <v>45</v>
      </c>
      <c r="AB127" s="8"/>
      <c r="AC127" s="27" t="s">
        <v>43</v>
      </c>
      <c r="AD127" s="8"/>
      <c r="AE127" s="27" t="s">
        <v>45</v>
      </c>
      <c r="AF127" s="8"/>
      <c r="AG127" s="27" t="s">
        <v>43</v>
      </c>
      <c r="AH127" s="8"/>
      <c r="AI127" s="27" t="s">
        <v>45</v>
      </c>
      <c r="AJ127" s="8"/>
      <c r="AK127" s="27" t="s">
        <v>43</v>
      </c>
      <c r="AL127" s="8"/>
      <c r="AM127" s="27" t="s">
        <v>45</v>
      </c>
      <c r="AN127" s="8"/>
      <c r="AO127" s="27" t="s">
        <v>43</v>
      </c>
      <c r="AP127" s="8"/>
      <c r="AQ127" s="27" t="s">
        <v>45</v>
      </c>
      <c r="AR127" s="8"/>
      <c r="AS127" s="27" t="s">
        <v>43</v>
      </c>
      <c r="AT127" s="8"/>
      <c r="AU127" s="27" t="s">
        <v>45</v>
      </c>
      <c r="AV127" s="8"/>
      <c r="AW127" s="27" t="s">
        <v>43</v>
      </c>
      <c r="AX127" s="8"/>
      <c r="AY127" s="27" t="s">
        <v>45</v>
      </c>
      <c r="AZ127" s="8"/>
      <c r="BA127" s="27" t="s">
        <v>43</v>
      </c>
      <c r="BB127" s="8"/>
      <c r="BC127" s="27" t="s">
        <v>45</v>
      </c>
      <c r="BD127" s="8"/>
      <c r="BE127" s="27" t="s">
        <v>43</v>
      </c>
      <c r="BF127" s="8"/>
      <c r="BG127" s="27" t="s">
        <v>45</v>
      </c>
      <c r="BH127" s="25"/>
      <c r="BI127" s="27" t="s">
        <v>43</v>
      </c>
      <c r="BJ127" s="25"/>
      <c r="BK127" s="27" t="s">
        <v>45</v>
      </c>
      <c r="BL127" s="25"/>
      <c r="BM127" s="27" t="s">
        <v>43</v>
      </c>
      <c r="BN127" s="25"/>
      <c r="BO127" s="27" t="s">
        <v>45</v>
      </c>
      <c r="BP127" s="25"/>
      <c r="BQ127" s="27" t="s">
        <v>43</v>
      </c>
      <c r="BR127" s="25"/>
    </row>
    <row r="128" spans="1:70" x14ac:dyDescent="0.2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25"/>
      <c r="BD128" s="8"/>
      <c r="BE128" s="25"/>
      <c r="BF128" s="8"/>
      <c r="BG128" s="25"/>
      <c r="BH128" s="25"/>
      <c r="BI128" s="25"/>
      <c r="BJ128" s="25"/>
      <c r="BK128" s="25"/>
      <c r="BL128" s="25"/>
      <c r="BM128" s="25"/>
      <c r="BN128" s="25"/>
      <c r="BO128" s="25"/>
      <c r="BP128" s="25"/>
      <c r="BQ128" s="25"/>
      <c r="BR128" s="25"/>
    </row>
    <row r="129" spans="3:12" x14ac:dyDescent="0.25">
      <c r="C129" s="44"/>
      <c r="D129" s="44"/>
      <c r="E129" s="44"/>
      <c r="F129" s="44"/>
      <c r="G129" s="44"/>
      <c r="H129" s="44"/>
      <c r="I129" s="44"/>
      <c r="J129" s="44"/>
      <c r="K129" s="44"/>
      <c r="L129" s="44"/>
    </row>
  </sheetData>
  <pageMargins left="0.7" right="0.7" top="0.75" bottom="0.75" header="0.3" footer="0.3"/>
  <pageSetup scale="58" fitToHeight="2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Id xmlns="8609ce63-d02d-43da-b3f8-4545fdb1b45a" xsi:nil="true"/>
    <Declared xmlns="8609ce63-d02d-43da-b3f8-4545fdb1b45a">false</Declared>
    <MeridioUrl xmlns="8609ce63-d02d-43da-b3f8-4545fdb1b45a" xsi:nil="true"/>
    <_dlc_DocId xmlns="1fb3335c-30d7-4bba-904e-f5536abc823a">QXAXS7VD5RUN-1176138465-57199</_dlc_DocId>
    <_dlc_DocIdUrl xmlns="1fb3335c-30d7-4bba-904e-f5536abc823a">
      <Url>http://intranet/s/finance/_layouts/15/DocIdRedir.aspx?ID=QXAXS7VD5RUN-1176138465-57199</Url>
      <Description>QXAXS7VD5RUN-1176138465-57199</Description>
    </_dlc_DocIdUrl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030B09515DD5E408C15E5CFEFE1C326" ma:contentTypeVersion="3" ma:contentTypeDescription="Create a new document." ma:contentTypeScope="" ma:versionID="9830aae481821c4bb20d8abc25294403">
  <xsd:schema xmlns:xsd="http://www.w3.org/2001/XMLSchema" xmlns:xs="http://www.w3.org/2001/XMLSchema" xmlns:p="http://schemas.microsoft.com/office/2006/metadata/properties" xmlns:ns2="8609ce63-d02d-43da-b3f8-4545fdb1b45a" xmlns:ns3="1fb3335c-30d7-4bba-904e-f5536abc823a" targetNamespace="http://schemas.microsoft.com/office/2006/metadata/properties" ma:root="true" ma:fieldsID="8d9d8d92b140e379fb5c8165ceb9fa60" ns2:_="" ns3:_="">
    <xsd:import namespace="8609ce63-d02d-43da-b3f8-4545fdb1b45a"/>
    <xsd:import namespace="1fb3335c-30d7-4bba-904e-f5536abc823a"/>
    <xsd:element name="properties">
      <xsd:complexType>
        <xsd:sequence>
          <xsd:element name="documentManagement">
            <xsd:complexType>
              <xsd:all>
                <xsd:element ref="ns2:Declared" minOccurs="0"/>
                <xsd:element ref="ns2:DocId" minOccurs="0"/>
                <xsd:element ref="ns2:MeridioUrl" minOccurs="0"/>
                <xsd:element ref="ns3:_dlc_DocId" minOccurs="0"/>
                <xsd:element ref="ns3:_dlc_DocIdUrl" minOccurs="0"/>
                <xsd:element ref="ns3:_dlc_DocIdPersistId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609ce63-d02d-43da-b3f8-4545fdb1b45a" elementFormDefault="qualified">
    <xsd:import namespace="http://schemas.microsoft.com/office/2006/documentManagement/types"/>
    <xsd:import namespace="http://schemas.microsoft.com/office/infopath/2007/PartnerControls"/>
    <xsd:element name="Declared" ma:index="8" nillable="true" ma:displayName="Declared" ma:default="FALSE" ma:hidden="true" ma:internalName="Declared" ma:readOnly="false">
      <xsd:simpleType>
        <xsd:restriction base="dms:Boolean"/>
      </xsd:simpleType>
    </xsd:element>
    <xsd:element name="DocId" ma:index="9" nillable="true" ma:displayName="DocId" ma:hidden="true" ma:internalName="DocId" ma:readOnly="false">
      <xsd:simpleType>
        <xsd:restriction base="dms:Text"/>
      </xsd:simpleType>
    </xsd:element>
    <xsd:element name="MeridioUrl" ma:index="10" nillable="true" ma:displayName="MeridioUrl" ma:hidden="true" ma:internalName="MeridioUrl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fb3335c-30d7-4bba-904e-f5536abc823a" elementFormDefault="qualified">
    <xsd:import namespace="http://schemas.microsoft.com/office/2006/documentManagement/types"/>
    <xsd:import namespace="http://schemas.microsoft.com/office/infopath/2007/PartnerControls"/>
    <xsd:element name="_dlc_DocId" ma:index="11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2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3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4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A3B902F-4559-4326-B563-8925BBF9CFAF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8275A2A6-03A5-45C1-AA6C-8CCD509EB8D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05498F9-0BF8-40BA-A2B0-597FB2C476C5}">
  <ds:schemaRefs>
    <ds:schemaRef ds:uri="http://purl.org/dc/elements/1.1/"/>
    <ds:schemaRef ds:uri="8609ce63-d02d-43da-b3f8-4545fdb1b45a"/>
    <ds:schemaRef ds:uri="http://schemas.microsoft.com/office/infopath/2007/PartnerControls"/>
    <ds:schemaRef ds:uri="http://schemas.microsoft.com/office/2006/documentManagement/types"/>
    <ds:schemaRef ds:uri="http://purl.org/dc/dcmitype/"/>
    <ds:schemaRef ds:uri="http://www.w3.org/XML/1998/namespace"/>
    <ds:schemaRef ds:uri="http://schemas.openxmlformats.org/package/2006/metadata/core-properties"/>
    <ds:schemaRef ds:uri="1fb3335c-30d7-4bba-904e-f5536abc823a"/>
    <ds:schemaRef ds:uri="http://schemas.microsoft.com/office/2006/metadata/properties"/>
    <ds:schemaRef ds:uri="http://purl.org/dc/terms/"/>
  </ds:schemaRefs>
</ds:datastoreItem>
</file>

<file path=customXml/itemProps4.xml><?xml version="1.0" encoding="utf-8"?>
<ds:datastoreItem xmlns:ds="http://schemas.openxmlformats.org/officeDocument/2006/customXml" ds:itemID="{6B29E4FE-C28B-49C5-B5AC-BDCA772F1C9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609ce63-d02d-43da-b3f8-4545fdb1b45a"/>
    <ds:schemaRef ds:uri="1fb3335c-30d7-4bba-904e-f5536abc823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Summary</vt:lpstr>
      <vt:lpstr>Demand Input</vt:lpstr>
      <vt:lpstr>Financial Input</vt:lpstr>
      <vt:lpstr>'Demand Input'!Print_Area</vt:lpstr>
      <vt:lpstr>'Financial Input'!Print_Area</vt:lpstr>
      <vt:lpstr>Summary!Print_Area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Harold Smith</dc:creator>
  <cp:lastModifiedBy>Cook, Michael</cp:lastModifiedBy>
  <cp:lastPrinted>2021-08-04T18:15:23Z</cp:lastPrinted>
  <dcterms:created xsi:type="dcterms:W3CDTF">2020-04-08T14:34:01Z</dcterms:created>
  <dcterms:modified xsi:type="dcterms:W3CDTF">2021-08-10T12:21:26Z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0x0101007030B09515DD5E408C15E5CFEFE1C326</vt:lpwstr>
  </property>
  <property fmtid="{D5CDD505-2E9C-101B-9397-08002B2CF9AE}" pid="3" name="_dlc_DocIdItemGuid">
    <vt:lpwstr>cebe2994-1eaf-495f-b58e-5296f59ec14c</vt:lpwstr>
  </property>
</Properties>
</file>